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stanlescouezec/Nextcloud ZX81/Stratégie-MRK/FisCalc/Exemples/"/>
    </mc:Choice>
  </mc:AlternateContent>
  <xr:revisionPtr revIDLastSave="0" documentId="13_ncr:1_{854ED801-FDD4-9D4D-A078-A1286AC06AEB}" xr6:coauthVersionLast="47" xr6:coauthVersionMax="47" xr10:uidLastSave="{00000000-0000-0000-0000-000000000000}"/>
  <workbookProtection workbookAlgorithmName="SHA-512" workbookHashValue="yDZ/N/iUKbYJH1076J04pKveox7t4SEagtinbkJ5A6scp8uyCH7jp9SJWIMFbS4y8aQnJca4boRmiETzau3reA==" workbookSaltValue="myaZdjQz3+oJwLeSeFWURA==" workbookSpinCount="100000" lockStructure="1"/>
  <bookViews>
    <workbookView xWindow="14340" yWindow="2280" windowWidth="35240" windowHeight="23360" xr2:uid="{9705C48F-4A7C-4B4D-A52E-E230E001155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E18" i="1" s="1"/>
  <c r="F18" i="1" s="1"/>
  <c r="G18" i="1" s="1"/>
  <c r="C18" i="1"/>
  <c r="B95" i="1"/>
  <c r="B94" i="1"/>
  <c r="C55" i="1"/>
  <c r="C56" i="1" s="1"/>
  <c r="B55" i="1"/>
  <c r="B56" i="1" s="1"/>
  <c r="C35" i="1"/>
  <c r="C36" i="1" s="1"/>
  <c r="B35" i="1"/>
  <c r="G30" i="1"/>
  <c r="F30" i="1"/>
  <c r="E30" i="1"/>
  <c r="D30" i="1"/>
  <c r="C30" i="1"/>
  <c r="B30" i="1"/>
  <c r="I17" i="1" l="1" a="1"/>
  <c r="I17" i="1" s="1"/>
  <c r="I20" i="1" a="1"/>
  <c r="I20" i="1" s="1"/>
  <c r="B19" i="1" a="1"/>
  <c r="B19" i="1" s="1"/>
  <c r="B20" i="1" s="1"/>
  <c r="B21" i="1" l="1"/>
  <c r="B22" i="1" s="1"/>
  <c r="B23" i="1" s="1"/>
  <c r="C19" i="1" a="1"/>
  <c r="C19" i="1" s="1"/>
  <c r="C20" i="1" s="1"/>
  <c r="C21" i="1" s="1"/>
  <c r="C22" i="1" s="1"/>
  <c r="B47" i="1"/>
  <c r="B65" i="1" s="1"/>
  <c r="C112" i="1" l="1"/>
  <c r="C113" i="1" s="1"/>
  <c r="C83" i="1"/>
  <c r="C84" i="1" s="1"/>
  <c r="B112" i="1"/>
  <c r="B113" i="1" s="1"/>
  <c r="B104" i="1"/>
  <c r="B105" i="1" s="1"/>
  <c r="B83" i="1"/>
  <c r="B84" i="1" s="1"/>
  <c r="B93" i="1"/>
  <c r="C104" i="1"/>
  <c r="C105" i="1" s="1"/>
  <c r="C75" i="1"/>
  <c r="C76" i="1" s="1"/>
  <c r="B75" i="1"/>
  <c r="B76" i="1" s="1"/>
  <c r="C17" i="1"/>
  <c r="C23" i="1" s="1"/>
  <c r="B31" i="1"/>
  <c r="B50" i="1" s="1"/>
  <c r="D19" i="1" a="1"/>
  <c r="D19" i="1" s="1"/>
  <c r="D20" i="1" s="1"/>
  <c r="D21" i="1" s="1"/>
  <c r="D22" i="1" s="1"/>
  <c r="B51" i="1" l="1"/>
  <c r="B53" i="1" s="1"/>
  <c r="B54" i="1" s="1"/>
  <c r="B57" i="1" s="1" a="1"/>
  <c r="B57" i="1" s="1"/>
  <c r="B58" i="1" s="1"/>
  <c r="B59" i="1" s="1"/>
  <c r="B60" i="1" s="1"/>
  <c r="B70" i="1"/>
  <c r="D17" i="1"/>
  <c r="D23" i="1" s="1"/>
  <c r="C31" i="1"/>
  <c r="B33" i="1"/>
  <c r="B34" i="1" s="1"/>
  <c r="E19" i="1" a="1"/>
  <c r="E19" i="1" s="1"/>
  <c r="E20" i="1" s="1"/>
  <c r="B98" i="1" l="1"/>
  <c r="B99" i="1" s="1"/>
  <c r="B80" i="1"/>
  <c r="C33" i="1"/>
  <c r="C34" i="1" s="1"/>
  <c r="I30" i="1" s="1" a="1"/>
  <c r="I30" i="1" s="1"/>
  <c r="C50" i="1"/>
  <c r="B72" i="1"/>
  <c r="E17" i="1"/>
  <c r="D31" i="1"/>
  <c r="E21" i="1"/>
  <c r="E22" i="1" s="1"/>
  <c r="G19" i="1" a="1"/>
  <c r="G19" i="1" s="1"/>
  <c r="G20" i="1" s="1"/>
  <c r="G21" i="1" s="1"/>
  <c r="F19" i="1" a="1"/>
  <c r="F19" i="1" s="1"/>
  <c r="F20" i="1" s="1"/>
  <c r="B36" i="1"/>
  <c r="B101" i="1" l="1"/>
  <c r="B109" i="1"/>
  <c r="I69" i="1" a="1"/>
  <c r="I69" i="1" s="1"/>
  <c r="B77" i="1" a="1"/>
  <c r="B77" i="1" s="1"/>
  <c r="B78" i="1" s="1"/>
  <c r="B73" i="1" a="1"/>
  <c r="B73" i="1" s="1"/>
  <c r="B74" i="1" s="1"/>
  <c r="B81" i="1" a="1"/>
  <c r="B81" i="1" s="1"/>
  <c r="B82" i="1" s="1"/>
  <c r="B85" i="1" a="1"/>
  <c r="B85" i="1" s="1"/>
  <c r="B86" i="1" s="1"/>
  <c r="E23" i="1"/>
  <c r="F17" i="1" s="1"/>
  <c r="C37" i="1" a="1"/>
  <c r="C37" i="1" s="1"/>
  <c r="C38" i="1" s="1"/>
  <c r="C39" i="1" s="1"/>
  <c r="C40" i="1" s="1"/>
  <c r="D33" i="1"/>
  <c r="D34" i="1" s="1"/>
  <c r="D37" i="1" s="1" a="1"/>
  <c r="D37" i="1" s="1"/>
  <c r="D38" i="1" s="1"/>
  <c r="D39" i="1" s="1"/>
  <c r="D40" i="1" s="1"/>
  <c r="D50" i="1"/>
  <c r="C51" i="1"/>
  <c r="C53" i="1" s="1"/>
  <c r="C54" i="1" s="1"/>
  <c r="C57" i="1" s="1" a="1"/>
  <c r="C57" i="1" s="1"/>
  <c r="C58" i="1" s="1"/>
  <c r="C59" i="1" s="1"/>
  <c r="C60" i="1" s="1"/>
  <c r="C70" i="1"/>
  <c r="G22" i="1"/>
  <c r="F21" i="1"/>
  <c r="F22" i="1" s="1"/>
  <c r="B37" i="1" a="1"/>
  <c r="B37" i="1" s="1"/>
  <c r="B38" i="1" s="1"/>
  <c r="B39" i="1" s="1"/>
  <c r="B40" i="1" s="1"/>
  <c r="E31" i="1" l="1"/>
  <c r="E33" i="1" s="1"/>
  <c r="E34" i="1" s="1"/>
  <c r="E37" i="1" s="1" a="1"/>
  <c r="E37" i="1" s="1"/>
  <c r="E38" i="1" s="1"/>
  <c r="E39" i="1" s="1"/>
  <c r="E40" i="1" s="1"/>
  <c r="B110" i="1" a="1"/>
  <c r="B110" i="1" s="1"/>
  <c r="B111" i="1" s="1"/>
  <c r="B114" i="1" a="1"/>
  <c r="B114" i="1" s="1"/>
  <c r="B115" i="1" s="1"/>
  <c r="B106" i="1" a="1"/>
  <c r="B106" i="1" s="1"/>
  <c r="B107" i="1" s="1"/>
  <c r="B102" i="1" a="1"/>
  <c r="B102" i="1" s="1"/>
  <c r="B103" i="1" s="1"/>
  <c r="C98" i="1"/>
  <c r="C72" i="1"/>
  <c r="C80" i="1"/>
  <c r="B87" i="1"/>
  <c r="B88" i="1" s="1"/>
  <c r="D51" i="1"/>
  <c r="D53" i="1" s="1"/>
  <c r="D54" i="1" s="1"/>
  <c r="D70" i="1"/>
  <c r="F23" i="1"/>
  <c r="G17" i="1" s="1"/>
  <c r="G23" i="1" s="1"/>
  <c r="G31" i="1" s="1"/>
  <c r="E50" i="1" l="1"/>
  <c r="B116" i="1"/>
  <c r="B117" i="1" s="1"/>
  <c r="C85" i="1" a="1"/>
  <c r="C85" i="1" s="1"/>
  <c r="C86" i="1" s="1"/>
  <c r="C81" i="1" a="1"/>
  <c r="C81" i="1" s="1"/>
  <c r="C82" i="1" s="1"/>
  <c r="C99" i="1"/>
  <c r="D98" i="1"/>
  <c r="D72" i="1"/>
  <c r="D80" i="1"/>
  <c r="C73" i="1" a="1"/>
  <c r="C73" i="1" s="1"/>
  <c r="C74" i="1" s="1"/>
  <c r="C77" i="1" a="1"/>
  <c r="C77" i="1" s="1"/>
  <c r="C78" i="1" s="1"/>
  <c r="G33" i="1"/>
  <c r="G34" i="1" s="1"/>
  <c r="G37" i="1" s="1" a="1"/>
  <c r="G37" i="1" s="1"/>
  <c r="G38" i="1" s="1"/>
  <c r="G39" i="1" s="1"/>
  <c r="G40" i="1" s="1"/>
  <c r="G50" i="1"/>
  <c r="F31" i="1"/>
  <c r="D57" i="1" a="1"/>
  <c r="D57" i="1" s="1"/>
  <c r="D58" i="1" s="1"/>
  <c r="D59" i="1" s="1"/>
  <c r="D60" i="1" s="1"/>
  <c r="I49" i="1" a="1"/>
  <c r="I49" i="1" s="1"/>
  <c r="E70" i="1"/>
  <c r="E51" i="1"/>
  <c r="E53" i="1" s="1"/>
  <c r="E54" i="1" s="1"/>
  <c r="E57" i="1" s="1" a="1"/>
  <c r="E57" i="1" s="1"/>
  <c r="E58" i="1" s="1"/>
  <c r="E59" i="1" s="1"/>
  <c r="E60" i="1" s="1"/>
  <c r="C101" i="1" l="1"/>
  <c r="C109" i="1"/>
  <c r="I102" i="1" s="1" a="1"/>
  <c r="I102" i="1" s="1"/>
  <c r="C87" i="1"/>
  <c r="C88" i="1" s="1"/>
  <c r="D99" i="1"/>
  <c r="E98" i="1"/>
  <c r="E72" i="1"/>
  <c r="E80" i="1"/>
  <c r="D81" i="1" a="1"/>
  <c r="D81" i="1" s="1"/>
  <c r="D82" i="1" s="1"/>
  <c r="D85" i="1" a="1"/>
  <c r="D85" i="1" s="1"/>
  <c r="D86" i="1" s="1"/>
  <c r="D73" i="1" a="1"/>
  <c r="D73" i="1" s="1"/>
  <c r="D74" i="1" s="1"/>
  <c r="D77" i="1" a="1"/>
  <c r="D77" i="1" s="1"/>
  <c r="D78" i="1" s="1"/>
  <c r="C106" i="1" a="1"/>
  <c r="C106" i="1" s="1"/>
  <c r="C107" i="1" s="1"/>
  <c r="C102" i="1" a="1"/>
  <c r="C102" i="1" s="1"/>
  <c r="C103" i="1" s="1"/>
  <c r="F33" i="1"/>
  <c r="F34" i="1" s="1"/>
  <c r="F37" i="1" s="1" a="1"/>
  <c r="F37" i="1" s="1"/>
  <c r="F38" i="1" s="1"/>
  <c r="F39" i="1" s="1"/>
  <c r="F40" i="1" s="1"/>
  <c r="F50" i="1"/>
  <c r="G70" i="1"/>
  <c r="G51" i="1"/>
  <c r="G53" i="1" s="1"/>
  <c r="G54" i="1" s="1"/>
  <c r="G57" i="1" s="1" a="1"/>
  <c r="G57" i="1" s="1"/>
  <c r="G58" i="1" s="1"/>
  <c r="G59" i="1" s="1"/>
  <c r="G60" i="1" s="1"/>
  <c r="D101" i="1" l="1"/>
  <c r="D109" i="1"/>
  <c r="C114" i="1" a="1"/>
  <c r="C114" i="1" s="1"/>
  <c r="C115" i="1" s="1"/>
  <c r="C116" i="1" s="1"/>
  <c r="C117" i="1" s="1"/>
  <c r="C110" i="1" a="1"/>
  <c r="C110" i="1" s="1"/>
  <c r="C111" i="1" s="1"/>
  <c r="D87" i="1"/>
  <c r="D88" i="1" s="1"/>
  <c r="E85" i="1" a="1"/>
  <c r="E85" i="1" s="1"/>
  <c r="E86" i="1" s="1"/>
  <c r="E81" i="1" a="1"/>
  <c r="E81" i="1" s="1"/>
  <c r="E82" i="1" s="1"/>
  <c r="D102" i="1" a="1"/>
  <c r="D102" i="1" s="1"/>
  <c r="D103" i="1" s="1"/>
  <c r="D106" i="1" a="1"/>
  <c r="D106" i="1" s="1"/>
  <c r="D107" i="1" s="1"/>
  <c r="E77" i="1" a="1"/>
  <c r="E77" i="1" s="1"/>
  <c r="E78" i="1" s="1"/>
  <c r="E73" i="1" a="1"/>
  <c r="E73" i="1" s="1"/>
  <c r="E74" i="1" s="1"/>
  <c r="E99" i="1"/>
  <c r="G72" i="1"/>
  <c r="G80" i="1"/>
  <c r="G98" i="1"/>
  <c r="D114" i="1" a="1"/>
  <c r="D114" i="1" s="1"/>
  <c r="D115" i="1" s="1"/>
  <c r="D110" i="1" a="1"/>
  <c r="D110" i="1" s="1"/>
  <c r="D111" i="1" s="1"/>
  <c r="F70" i="1"/>
  <c r="F51" i="1"/>
  <c r="F53" i="1" s="1"/>
  <c r="F54" i="1" s="1"/>
  <c r="F57" i="1" s="1" a="1"/>
  <c r="F57" i="1" s="1"/>
  <c r="F58" i="1" s="1"/>
  <c r="F59" i="1" s="1"/>
  <c r="F60" i="1" s="1"/>
  <c r="E101" i="1" l="1"/>
  <c r="E109" i="1"/>
  <c r="E87" i="1"/>
  <c r="E88" i="1" s="1"/>
  <c r="E102" i="1" a="1"/>
  <c r="E102" i="1" s="1"/>
  <c r="E103" i="1" s="1"/>
  <c r="E106" i="1" a="1"/>
  <c r="E106" i="1" s="1"/>
  <c r="E107" i="1" s="1"/>
  <c r="F72" i="1"/>
  <c r="F80" i="1"/>
  <c r="F98" i="1"/>
  <c r="G99" i="1"/>
  <c r="G73" i="1" a="1"/>
  <c r="G73" i="1" s="1"/>
  <c r="G74" i="1" s="1"/>
  <c r="G77" i="1" a="1"/>
  <c r="G77" i="1" s="1"/>
  <c r="G78" i="1" s="1"/>
  <c r="E114" i="1" a="1"/>
  <c r="E114" i="1" s="1"/>
  <c r="E115" i="1" s="1"/>
  <c r="E110" i="1" a="1"/>
  <c r="E110" i="1" s="1"/>
  <c r="E111" i="1" s="1"/>
  <c r="D116" i="1"/>
  <c r="D117" i="1" s="1"/>
  <c r="G81" i="1" a="1"/>
  <c r="G81" i="1" s="1"/>
  <c r="G82" i="1" s="1"/>
  <c r="G85" i="1" a="1"/>
  <c r="G85" i="1" s="1"/>
  <c r="G86" i="1" s="1"/>
  <c r="G109" i="1" l="1"/>
  <c r="G101" i="1"/>
  <c r="G106" i="1" s="1" a="1"/>
  <c r="G106" i="1" s="1"/>
  <c r="G107" i="1" s="1"/>
  <c r="G87" i="1"/>
  <c r="G88" i="1" s="1"/>
  <c r="E116" i="1"/>
  <c r="E117" i="1" s="1"/>
  <c r="G110" i="1" a="1"/>
  <c r="G110" i="1" s="1"/>
  <c r="G111" i="1" s="1"/>
  <c r="G114" i="1" a="1"/>
  <c r="G114" i="1" s="1"/>
  <c r="G115" i="1" s="1"/>
  <c r="F73" i="1" a="1"/>
  <c r="F73" i="1" s="1"/>
  <c r="F74" i="1" s="1"/>
  <c r="F77" i="1" a="1"/>
  <c r="F77" i="1" s="1"/>
  <c r="F78" i="1" s="1"/>
  <c r="F99" i="1"/>
  <c r="F81" i="1" a="1"/>
  <c r="F81" i="1" s="1"/>
  <c r="F82" i="1" s="1"/>
  <c r="F85" i="1" a="1"/>
  <c r="F85" i="1" s="1"/>
  <c r="F86" i="1" s="1"/>
  <c r="G102" i="1" l="1" a="1"/>
  <c r="G102" i="1" s="1"/>
  <c r="G103" i="1" s="1"/>
  <c r="F109" i="1"/>
  <c r="F110" i="1" s="1" a="1"/>
  <c r="F110" i="1" s="1"/>
  <c r="F111" i="1" s="1"/>
  <c r="F101" i="1"/>
  <c r="G116" i="1"/>
  <c r="G117" i="1" s="1"/>
  <c r="F87" i="1"/>
  <c r="F88" i="1" s="1"/>
  <c r="F102" i="1" a="1"/>
  <c r="F102" i="1" s="1"/>
  <c r="F103" i="1" s="1"/>
  <c r="F106" i="1" a="1"/>
  <c r="F106" i="1" s="1"/>
  <c r="F107" i="1" s="1"/>
  <c r="F114" i="1" l="1" a="1"/>
  <c r="F114" i="1" s="1"/>
  <c r="F115" i="1" s="1"/>
  <c r="F116" i="1" s="1"/>
  <c r="F1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<sst xmlns="http://schemas.openxmlformats.org/spreadsheetml/2006/main" count="97" uniqueCount="42">
  <si>
    <t>EXEMPLE D'UTILISATION DE LA BIBLIOTHEQUE DE FONCTIONS FISCALES "FISCALC" - par ZX81</t>
  </si>
  <si>
    <t>Tranmission d'entreprise</t>
  </si>
  <si>
    <t>Enoncé du cas</t>
  </si>
  <si>
    <t>Valeur société</t>
  </si>
  <si>
    <t>Par enfant</t>
  </si>
  <si>
    <t>Donation antérieure</t>
  </si>
  <si>
    <t>Légende:</t>
  </si>
  <si>
    <t>Données</t>
  </si>
  <si>
    <t>Formules Excel</t>
  </si>
  <si>
    <t>Formules FisCalc</t>
  </si>
  <si>
    <t>Valeur des parts en PP</t>
  </si>
  <si>
    <t>1. Evolution de la valeur de la société</t>
  </si>
  <si>
    <t>Résultat avant impôt</t>
  </si>
  <si>
    <t>Résultat net</t>
  </si>
  <si>
    <t>Distribution (50%)</t>
  </si>
  <si>
    <t>La société est évaluée, par simplification, aux montant de ses capitaux propres (1 500 000 € début 2022). Elle réalise un résultat avant impôt en 2022 de 200 000 € dont la progression attendu est de 2%/an sur les 5 prochaines années. La politique de distribution du résultat s'établit à 50% du résultat net.</t>
  </si>
  <si>
    <t>IS (PME)</t>
  </si>
  <si>
    <t>Mise en réserve</t>
  </si>
  <si>
    <t>Capitaux propres fin ex.</t>
  </si>
  <si>
    <t>M. et Mme Georges détiennent une entreprise dans le secteur de la distribution alimentaire. Ils vont prendre leur retraite d'ici 5 ans et souhaite la transmettre à leur deux enfants à parts égales. Ils souhaitent connaître le coût de la tranmission en pleine propriété, en nue-proriété, le tout avec mise en oeuvre ou pas d'un pacte Dutreil.</t>
  </si>
  <si>
    <t>Capitaux propres début ex.</t>
  </si>
  <si>
    <t>Par parent</t>
  </si>
  <si>
    <t xml:space="preserve">Valeur des parts </t>
  </si>
  <si>
    <t xml:space="preserve">Droits de donation </t>
  </si>
  <si>
    <t>Pour les deux enfants par parent</t>
  </si>
  <si>
    <t>en % de la valeur</t>
  </si>
  <si>
    <t>Donation antérieure rapportable</t>
  </si>
  <si>
    <t>M. Georges a 67 ans et Mme 71 ans et sont mariés sous le régime de la communauté universelle. Ils ont déjà fait une donation à leurs enfants en juillet 2009 d'un bien immobilier par parts égales pour un montant global de 300 000 €.</t>
  </si>
  <si>
    <t>2. Calcul des droits de donation en pleine propriété sans Dutreil</t>
  </si>
  <si>
    <t>3. Calcul des droits de donation en pleine propriété avec Dutreil</t>
  </si>
  <si>
    <t>Valeur après abattement Dutreil</t>
  </si>
  <si>
    <t>Pour M.</t>
  </si>
  <si>
    <t>Valeur des parts  en NP</t>
  </si>
  <si>
    <t xml:space="preserve">Age M. </t>
  </si>
  <si>
    <t>Age Mme</t>
  </si>
  <si>
    <t xml:space="preserve">Pour les deux enfants </t>
  </si>
  <si>
    <t>Pour Mme</t>
  </si>
  <si>
    <t>TOTAL</t>
  </si>
  <si>
    <t>La donation n'est plus rapportable après 15 ans</t>
  </si>
  <si>
    <t>5. Calcul des droits de donation en nue-propriété avec Dutreil</t>
  </si>
  <si>
    <t>4. Calcul des droits de donation en nue-propriété sans Dutreil</t>
  </si>
  <si>
    <t>Progression annuelle du résultat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</si>
</sst>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i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0" fillId="0" borderId="0" xfId="0" applyAlignment="1">
      <alignment horizontal="left" wrapText="1"/>
    </xf>
    <xf numFmtId="3" fontId="0" fillId="0" borderId="0" xfId="0" applyNumberFormat="1"/>
    <xf numFmtId="0" fontId="3" fillId="0" borderId="2" xfId="0" applyFont="1" applyBorder="1"/>
    <xf numFmtId="0" fontId="3" fillId="0" borderId="5" xfId="0" applyFont="1" applyBorder="1"/>
    <xf numFmtId="0" fontId="3" fillId="0" borderId="7" xfId="0" applyFont="1" applyBorder="1" applyAlignment="1">
      <alignment horizontal="justify" vertic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left" wrapText="1"/>
    </xf>
    <xf numFmtId="0" fontId="5" fillId="0" borderId="0" xfId="0" applyFont="1"/>
    <xf numFmtId="3" fontId="5" fillId="2" borderId="0" xfId="0" applyNumberFormat="1" applyFont="1" applyFill="1"/>
    <xf numFmtId="0" fontId="5" fillId="0" borderId="0" xfId="0" applyFont="1" applyAlignment="1">
      <alignment horizontal="center"/>
    </xf>
    <xf numFmtId="3" fontId="5" fillId="0" borderId="0" xfId="0" applyNumberFormat="1" applyFont="1"/>
    <xf numFmtId="3" fontId="5" fillId="4" borderId="0" xfId="0" applyNumberFormat="1" applyFont="1" applyFill="1"/>
    <xf numFmtId="0" fontId="2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3" xfId="0" applyFont="1" applyBorder="1" applyAlignment="1">
      <alignment wrapText="1"/>
    </xf>
    <xf numFmtId="0" fontId="6" fillId="0" borderId="0" xfId="0" applyFont="1"/>
    <xf numFmtId="10" fontId="6" fillId="0" borderId="0" xfId="1" applyNumberFormat="1" applyFont="1"/>
    <xf numFmtId="0" fontId="5" fillId="0" borderId="0" xfId="0" applyFont="1" applyAlignment="1">
      <alignment horizontal="center" wrapText="1"/>
    </xf>
    <xf numFmtId="3" fontId="2" fillId="0" borderId="0" xfId="0" applyNumberFormat="1" applyFont="1"/>
    <xf numFmtId="9" fontId="5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2" fillId="0" borderId="1" xfId="0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5" fillId="0" borderId="10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3" fontId="5" fillId="5" borderId="0" xfId="0" applyNumberFormat="1" applyFont="1" applyFill="1" applyAlignment="1">
      <alignment horizontal="center" vertical="center"/>
    </xf>
    <xf numFmtId="0" fontId="5" fillId="0" borderId="1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5" fillId="0" borderId="16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93135</xdr:colOff>
      <xdr:row>17</xdr:row>
      <xdr:rowOff>8466</xdr:rowOff>
    </xdr:from>
    <xdr:to>
      <xdr:col>8</xdr:col>
      <xdr:colOff>0</xdr:colOff>
      <xdr:row>18</xdr:row>
      <xdr:rowOff>8466</xdr:rowOff>
    </xdr:to>
    <xdr:cxnSp macro="">
      <xdr:nvCxnSpPr>
        <xdr:cNvPr id="9" name="Connecteur en angle 8">
          <a:extLst>
            <a:ext uri="{FF2B5EF4-FFF2-40B4-BE49-F238E27FC236}">
              <a16:creationId xmlns:a16="http://schemas.microsoft.com/office/drawing/2014/main" id="{1B006BF4-C832-FDF9-8D19-5E2A3818A896}"/>
            </a:ext>
          </a:extLst>
        </xdr:cNvPr>
        <xdr:cNvCxnSpPr/>
      </xdr:nvCxnSpPr>
      <xdr:spPr>
        <a:xfrm rot="10800000" flipV="1">
          <a:off x="1998135" y="4004733"/>
          <a:ext cx="6324598" cy="228600"/>
        </a:xfrm>
        <a:prstGeom prst="bentConnector3">
          <a:avLst>
            <a:gd name="adj1" fmla="val 100469"/>
          </a:avLst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118535</xdr:colOff>
      <xdr:row>19</xdr:row>
      <xdr:rowOff>16933</xdr:rowOff>
    </xdr:from>
    <xdr:to>
      <xdr:col>7</xdr:col>
      <xdr:colOff>812803</xdr:colOff>
      <xdr:row>20</xdr:row>
      <xdr:rowOff>16935</xdr:rowOff>
    </xdr:to>
    <xdr:cxnSp macro="">
      <xdr:nvCxnSpPr>
        <xdr:cNvPr id="13" name="Connecteur en angle 12">
          <a:extLst>
            <a:ext uri="{FF2B5EF4-FFF2-40B4-BE49-F238E27FC236}">
              <a16:creationId xmlns:a16="http://schemas.microsoft.com/office/drawing/2014/main" id="{9ECC2DC4-2024-1EAB-248B-7942DEA6144E}"/>
            </a:ext>
          </a:extLst>
        </xdr:cNvPr>
        <xdr:cNvCxnSpPr/>
      </xdr:nvCxnSpPr>
      <xdr:spPr>
        <a:xfrm rot="10800000">
          <a:off x="2954868" y="4470400"/>
          <a:ext cx="5350935" cy="228602"/>
        </a:xfrm>
        <a:prstGeom prst="bentConnector3">
          <a:avLst>
            <a:gd name="adj1" fmla="val 99842"/>
          </a:avLst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31</xdr:row>
      <xdr:rowOff>135464</xdr:rowOff>
    </xdr:from>
    <xdr:to>
      <xdr:col>8</xdr:col>
      <xdr:colOff>0</xdr:colOff>
      <xdr:row>35</xdr:row>
      <xdr:rowOff>203199</xdr:rowOff>
    </xdr:to>
    <xdr:cxnSp macro="">
      <xdr:nvCxnSpPr>
        <xdr:cNvPr id="21" name="Connecteur en angle 20">
          <a:extLst>
            <a:ext uri="{FF2B5EF4-FFF2-40B4-BE49-F238E27FC236}">
              <a16:creationId xmlns:a16="http://schemas.microsoft.com/office/drawing/2014/main" id="{F3449F8B-037B-C788-9B21-4F77E348A6AB}"/>
            </a:ext>
          </a:extLst>
        </xdr:cNvPr>
        <xdr:cNvCxnSpPr/>
      </xdr:nvCxnSpPr>
      <xdr:spPr>
        <a:xfrm rot="10800000" flipV="1">
          <a:off x="3445933" y="7069664"/>
          <a:ext cx="5334000" cy="880535"/>
        </a:xfrm>
        <a:prstGeom prst="bentConnector3">
          <a:avLst>
            <a:gd name="adj1" fmla="val 100000"/>
          </a:avLst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753533</xdr:colOff>
      <xdr:row>54</xdr:row>
      <xdr:rowOff>76200</xdr:rowOff>
    </xdr:from>
    <xdr:to>
      <xdr:col>8</xdr:col>
      <xdr:colOff>8467</xdr:colOff>
      <xdr:row>55</xdr:row>
      <xdr:rowOff>194734</xdr:rowOff>
    </xdr:to>
    <xdr:cxnSp macro="">
      <xdr:nvCxnSpPr>
        <xdr:cNvPr id="26" name="Connecteur droit avec flèche 25">
          <a:extLst>
            <a:ext uri="{FF2B5EF4-FFF2-40B4-BE49-F238E27FC236}">
              <a16:creationId xmlns:a16="http://schemas.microsoft.com/office/drawing/2014/main" id="{8EB630D4-0F13-2358-0841-BFE32A24C56F}"/>
            </a:ext>
          </a:extLst>
        </xdr:cNvPr>
        <xdr:cNvCxnSpPr/>
      </xdr:nvCxnSpPr>
      <xdr:spPr>
        <a:xfrm flipH="1">
          <a:off x="4978400" y="11700933"/>
          <a:ext cx="3361267" cy="321734"/>
        </a:xfrm>
        <a:prstGeom prst="straightConnector1">
          <a:avLst/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</xdr:colOff>
      <xdr:row>70</xdr:row>
      <xdr:rowOff>93133</xdr:rowOff>
    </xdr:from>
    <xdr:to>
      <xdr:col>8</xdr:col>
      <xdr:colOff>0</xdr:colOff>
      <xdr:row>76</xdr:row>
      <xdr:rowOff>8467</xdr:rowOff>
    </xdr:to>
    <xdr:cxnSp macro="">
      <xdr:nvCxnSpPr>
        <xdr:cNvPr id="28" name="Connecteur en angle 27">
          <a:extLst>
            <a:ext uri="{FF2B5EF4-FFF2-40B4-BE49-F238E27FC236}">
              <a16:creationId xmlns:a16="http://schemas.microsoft.com/office/drawing/2014/main" id="{4F31EF53-090D-A7ED-4E8C-2F9EF33763A2}"/>
            </a:ext>
          </a:extLst>
        </xdr:cNvPr>
        <xdr:cNvCxnSpPr/>
      </xdr:nvCxnSpPr>
      <xdr:spPr>
        <a:xfrm rot="10800000" flipV="1">
          <a:off x="2514600" y="15002933"/>
          <a:ext cx="5816600" cy="1134534"/>
        </a:xfrm>
        <a:prstGeom prst="bentConnector3">
          <a:avLst>
            <a:gd name="adj1" fmla="val 99927"/>
          </a:avLst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123536</xdr:colOff>
      <xdr:row>107</xdr:row>
      <xdr:rowOff>101022</xdr:rowOff>
    </xdr:from>
    <xdr:to>
      <xdr:col>8</xdr:col>
      <xdr:colOff>14431</xdr:colOff>
      <xdr:row>112</xdr:row>
      <xdr:rowOff>181647</xdr:rowOff>
    </xdr:to>
    <xdr:cxnSp macro="">
      <xdr:nvCxnSpPr>
        <xdr:cNvPr id="30" name="Connecteur en angle 29">
          <a:extLst>
            <a:ext uri="{FF2B5EF4-FFF2-40B4-BE49-F238E27FC236}">
              <a16:creationId xmlns:a16="http://schemas.microsoft.com/office/drawing/2014/main" id="{E0F1E775-727E-EB4A-9E74-A31DECD72BAD}"/>
            </a:ext>
          </a:extLst>
        </xdr:cNvPr>
        <xdr:cNvCxnSpPr/>
      </xdr:nvCxnSpPr>
      <xdr:spPr>
        <a:xfrm rot="10800000" flipV="1">
          <a:off x="3406775" y="22354886"/>
          <a:ext cx="4891520" cy="1090852"/>
        </a:xfrm>
        <a:prstGeom prst="bentConnector3">
          <a:avLst>
            <a:gd name="adj1" fmla="val 99861"/>
          </a:avLst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3897902-A2DE-9149-8411-C273A1800158}">
  <we:reference id="wa200005324" version="1.0.0.1" store="fr-FR" storeType="OMEX"/>
  <we:alternateReferences>
    <we:reference id="wa200005324" version="1.0.0.1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_xldudf_ZX81_IR</we:customFunctionIds>
        <we:customFunctionIds>_xldudf_ZX81_ABATT10</we:customFunctionIds>
        <we:customFunctionIds>_xldudf_ZX81_SALAIRENET</we:customFunctionIds>
        <we:customFunctionIds>_xldudf_ZX81_ABATT10_PENSIONS</we:customFunctionIds>
        <we:customFunctionIds>_xldudf_ZX81_PENSIONNETTE</we:customFunctionIds>
        <we:customFunctionIds>_xldudf_ZX81_TAUX_MARGINAL</we:customFunctionIds>
        <we:customFunctionIds>_xldudf_ZX81_RATTACHEMENT_ENFANTS</we:customFunctionIds>
        <we:customFunctionIds>_xldudf_ZX81_ABATT_PV_IMMO_IR</we:customFunctionIds>
        <we:customFunctionIds>_xldudf_ZX81_TEI_PV_IMMO_IR</we:customFunctionIds>
        <we:customFunctionIds>_xldudf_ZX81_ABATT_PV_IMMO_CS</we:customFunctionIds>
        <we:customFunctionIds>_xldudf_ZX81_TEI_PV_IMMO_CS</we:customFunctionIds>
        <we:customFunctionIds>_xldudf_ZX81_TEI_PV_IMMO</we:customFunctionIds>
        <we:customFunctionIds>_xldudf_ZX81_TAXE_PV_IMMO</we:customFunctionIds>
        <we:customFunctionIds>_xldudf_ZX81_IMPOT_TOTAL_PV_IMMO</we:customFunctionIds>
        <we:customFunctionIds>_xldudf_ZX81_TAXE_COMM_TERRAINS_CONST</we:customFunctionIds>
        <we:customFunctionIds>_xldudf_ZX81_TAXE_NAT_TERRAINS_CONST</we:customFunctionIds>
        <we:customFunctionIds>_xldudf_ZX81_CEHR</we:customFunctionIds>
        <we:customFunctionIds>_xldudf_ZX81_PV_MOB_PFU_OU_BAREME</we:customFunctionIds>
        <we:customFunctionIds>_xldudf_ZX81_CS_RP</we:customFunctionIds>
        <we:customFunctionIds>_xldudf_ZX81_CS_PP</we:customFunctionIds>
        <we:customFunctionIds>_xldudf_ZX81_CSG_D</we:customFunctionIds>
        <we:customFunctionIds>_xldudf_ZX81_IS</we:customFunctionIds>
        <we:customFunctionIds>_xldudf_ZX81_IS_PME</we:customFunctionIds>
        <we:customFunctionIds>_xldudf_ZX81_TEI_CVAE</we:customFunctionIds>
        <we:customFunctionIds>_xldudf_ZX81_CVAE</we:customFunctionIds>
        <we:customFunctionIds>_xldudf_ZX81_VL_LOC_PRO</we:customFunctionIds>
        <we:customFunctionIds>_xldudf_ZX81_SURFACE_PONDEREE</we:customFunctionIds>
        <we:customFunctionIds>_xldudf_ZX81_VL_ELEM_IND</we:customFunctionIds>
        <we:customFunctionIds>_xldudf_ZX81_VL_LOC_IND</we:customFunctionIds>
        <we:customFunctionIds>_xldudf_ZX81_TF</we:customFunctionIds>
        <we:customFunctionIds>_xldudf_ZX81_CFE</we:customFunctionIds>
        <we:customFunctionIds>_xldudf_ZX81_CCI</we:customFunctionIds>
        <we:customFunctionIds>_xldudf_ZX81_CM</we:customFunctionIds>
        <we:customFunctionIds>_xldudf_ZX81_ISF_IFI</we:customFunctionIds>
        <we:customFunctionIds>_xldudf_ZX81_DE_CESSION_FONDS</we:customFunctionIds>
        <we:customFunctionIds>_xldudf_ZX81_DDONATION_LIGNEDIRECTE</we:customFunctionIds>
        <we:customFunctionIds>_xldudf_ZX81_DDONATION_CONJOINT</we:customFunctionIds>
        <we:customFunctionIds>_xldudf_ZX81_DDONATION_FRERESOEUR</we:customFunctionIds>
        <we:customFunctionIds>_xldudf_ZX81_DSUCCESSION_LIGNEDIRECTE</we:customFunctionIds>
        <we:customFunctionIds>_xldudf_ZX81_DSUCCESSION_FRERESOEUR</we:customFunctionIds>
        <we:customFunctionIds>_xldudf_ZX81_VALEURDROITDEMEMBRE</we:customFunctionIds>
        <we:customFunctionIds>_xldudf_ZX81_TAUXINTERETSRETARD</we:customFunctionIds>
        <we:customFunctionIds>_xldudf_ZX81_TAUXINTERETSMORATOIRES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7782F-EFA3-EA4F-AF54-D14051369EB7}">
  <dimension ref="A1:XFC118"/>
  <sheetViews>
    <sheetView tabSelected="1" zoomScale="176" workbookViewId="0">
      <selection activeCell="C17" sqref="C17"/>
    </sheetView>
  </sheetViews>
  <sheetFormatPr baseColWidth="10" defaultRowHeight="16" x14ac:dyDescent="0.2"/>
  <cols>
    <col min="1" max="1" width="31" customWidth="1"/>
    <col min="2" max="7" width="12.1640625" customWidth="1"/>
    <col min="8" max="8" width="5" customWidth="1"/>
    <col min="12" max="12" width="13.1640625" customWidth="1"/>
  </cols>
  <sheetData>
    <row r="1" spans="1:12" x14ac:dyDescent="0.2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2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4" spans="1:12" x14ac:dyDescent="0.2">
      <c r="A4" s="1" t="s">
        <v>2</v>
      </c>
    </row>
    <row r="5" spans="1:12" ht="38" customHeight="1" x14ac:dyDescent="0.2">
      <c r="A5" s="29" t="s">
        <v>19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</row>
    <row r="6" spans="1:12" ht="38" customHeight="1" x14ac:dyDescent="0.2">
      <c r="A6" s="29" t="s">
        <v>15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</row>
    <row r="7" spans="1:12" ht="34" customHeight="1" x14ac:dyDescent="0.2">
      <c r="A7" s="30" t="s">
        <v>27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1:12" ht="1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2" ht="15" customHeight="1" x14ac:dyDescent="0.2">
      <c r="A9" s="4" t="s">
        <v>6</v>
      </c>
      <c r="B9" s="32" t="s">
        <v>7</v>
      </c>
      <c r="C9" s="33"/>
      <c r="D9" s="2"/>
      <c r="E9" s="2"/>
      <c r="F9" s="2"/>
      <c r="G9" s="2"/>
      <c r="H9" s="2"/>
      <c r="I9" s="2"/>
      <c r="J9" s="2"/>
      <c r="K9" s="2"/>
    </row>
    <row r="10" spans="1:12" ht="15" customHeight="1" x14ac:dyDescent="0.2">
      <c r="A10" s="5"/>
      <c r="B10" s="34" t="s">
        <v>8</v>
      </c>
      <c r="C10" s="35"/>
      <c r="D10" s="2"/>
      <c r="E10" s="2"/>
      <c r="F10" s="2"/>
      <c r="G10" s="2"/>
      <c r="H10" s="2"/>
      <c r="I10" s="2"/>
      <c r="J10" s="2"/>
      <c r="K10" s="2"/>
    </row>
    <row r="11" spans="1:12" ht="15" customHeight="1" x14ac:dyDescent="0.2">
      <c r="A11" s="6"/>
      <c r="B11" s="36" t="s">
        <v>9</v>
      </c>
      <c r="C11" s="37"/>
      <c r="D11" s="2"/>
      <c r="E11" s="2"/>
      <c r="F11" s="2"/>
      <c r="G11" s="7"/>
      <c r="H11" s="2"/>
      <c r="I11" s="2"/>
      <c r="J11" s="2"/>
      <c r="K11" s="2"/>
    </row>
    <row r="12" spans="1:12" ht="15" customHeight="1" x14ac:dyDescent="0.2">
      <c r="A12" s="9"/>
      <c r="B12" s="9"/>
      <c r="C12" s="9"/>
      <c r="D12" s="2"/>
      <c r="E12" s="2"/>
      <c r="F12" s="2"/>
      <c r="G12" s="2"/>
      <c r="H12" s="2"/>
      <c r="I12" s="2"/>
      <c r="J12" s="2"/>
      <c r="K12" s="2"/>
    </row>
    <row r="13" spans="1:12" ht="15" customHeight="1" x14ac:dyDescent="0.2">
      <c r="A13" s="31" t="s">
        <v>11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</row>
    <row r="14" spans="1:12" ht="15" customHeight="1" x14ac:dyDescent="0.2">
      <c r="A14" s="15" t="s">
        <v>41</v>
      </c>
      <c r="B14" s="26">
        <v>0.02</v>
      </c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ht="15" customHeight="1" x14ac:dyDescent="0.2">
      <c r="A15" s="9"/>
      <c r="B15" s="9"/>
      <c r="C15" s="9"/>
      <c r="D15" s="12"/>
      <c r="E15" s="12"/>
      <c r="F15" s="12"/>
      <c r="G15" s="12"/>
      <c r="H15" s="12"/>
      <c r="I15" s="12"/>
      <c r="J15" s="12"/>
      <c r="K15" s="12"/>
      <c r="L15" s="13"/>
    </row>
    <row r="16" spans="1:12" ht="15" customHeight="1" thickBot="1" x14ac:dyDescent="0.25">
      <c r="A16" s="9"/>
      <c r="B16" s="10">
        <v>2022</v>
      </c>
      <c r="C16" s="10">
        <v>2023</v>
      </c>
      <c r="D16" s="10">
        <v>2024</v>
      </c>
      <c r="E16" s="10">
        <v>2025</v>
      </c>
      <c r="F16" s="10">
        <v>2026</v>
      </c>
      <c r="G16" s="10">
        <v>2027</v>
      </c>
      <c r="H16" s="10"/>
      <c r="I16" s="10"/>
      <c r="J16" s="10"/>
      <c r="K16" s="10"/>
      <c r="L16" s="13"/>
    </row>
    <row r="17" spans="1:12" ht="18" customHeight="1" x14ac:dyDescent="0.2">
      <c r="A17" s="11" t="s">
        <v>20</v>
      </c>
      <c r="B17" s="14">
        <v>1500000</v>
      </c>
      <c r="C17" s="16">
        <f>B23</f>
        <v>1576906</v>
      </c>
      <c r="D17" s="16">
        <f t="shared" ref="D17:G17" si="0">C23</f>
        <v>1655531</v>
      </c>
      <c r="E17" s="16">
        <f t="shared" si="0"/>
        <v>1735467</v>
      </c>
      <c r="F17" s="16">
        <f t="shared" si="0"/>
        <v>1816963.8</v>
      </c>
      <c r="G17" s="16">
        <f t="shared" si="0"/>
        <v>1900052.0160000001</v>
      </c>
      <c r="H17" s="12"/>
      <c r="I17" s="38" t="str" cm="1">
        <f t="array" ref="I17">_xldudf_ZX81_IS_PME(2022,B18,TRUE)</f>
        <v>IS: 38 120 x 15%  + (200 000 - 38 120) x 25% = 46 188</v>
      </c>
      <c r="J17" s="39"/>
      <c r="K17" s="39"/>
      <c r="L17" s="40"/>
    </row>
    <row r="18" spans="1:12" ht="18" customHeight="1" thickBot="1" x14ac:dyDescent="0.25">
      <c r="A18" s="11" t="s">
        <v>12</v>
      </c>
      <c r="B18" s="14">
        <v>200000</v>
      </c>
      <c r="C18" s="16">
        <f>B18*(1+$B$14)</f>
        <v>204000</v>
      </c>
      <c r="D18" s="16">
        <f t="shared" ref="D18:G18" si="1">C18*(1+$B$14)</f>
        <v>208080</v>
      </c>
      <c r="E18" s="16">
        <f t="shared" si="1"/>
        <v>212241.6</v>
      </c>
      <c r="F18" s="16">
        <f t="shared" si="1"/>
        <v>216486.432</v>
      </c>
      <c r="G18" s="16">
        <f t="shared" si="1"/>
        <v>220816.16064000002</v>
      </c>
      <c r="H18" s="12"/>
      <c r="I18" s="41"/>
      <c r="J18" s="42"/>
      <c r="K18" s="42"/>
      <c r="L18" s="43"/>
    </row>
    <row r="19" spans="1:12" ht="18" customHeight="1" thickBot="1" x14ac:dyDescent="0.25">
      <c r="A19" s="11" t="s">
        <v>16</v>
      </c>
      <c r="B19" s="17" cm="1">
        <f t="array" ref="B19">-_xldudf_ZX81_IS_PME(2022,B18)</f>
        <v>-46188</v>
      </c>
      <c r="C19" s="17" cm="1">
        <f t="array" ref="C19">-_xldudf_ZX81_IS_PME(2023,C18)</f>
        <v>-46750</v>
      </c>
      <c r="D19" s="17" cm="1">
        <f t="array" ref="D19">-_xldudf_ZX81_IS_PME(2022,D18)</f>
        <v>-48208</v>
      </c>
      <c r="E19" s="17" cm="1">
        <f t="array" ref="E19">-_xldudf_ZX81_IS_PME(2022,E18)</f>
        <v>-49248</v>
      </c>
      <c r="F19" s="17" cm="1">
        <f t="array" ref="F19">-_xldudf_ZX81_IS_PME(2022,F18)</f>
        <v>-50310</v>
      </c>
      <c r="G19" s="17" cm="1">
        <f t="array" ref="G19">-_xldudf_ZX81_IS_PME(2022,G18)</f>
        <v>-51392</v>
      </c>
      <c r="H19" s="12"/>
      <c r="I19" s="20"/>
      <c r="J19" s="20"/>
      <c r="K19" s="20"/>
      <c r="L19" s="20"/>
    </row>
    <row r="20" spans="1:12" ht="18" customHeight="1" x14ac:dyDescent="0.2">
      <c r="A20" s="11" t="s">
        <v>13</v>
      </c>
      <c r="B20" s="16">
        <f>B18+B19</f>
        <v>153812</v>
      </c>
      <c r="C20" s="16">
        <f>C18+C19</f>
        <v>157250</v>
      </c>
      <c r="D20" s="16">
        <f t="shared" ref="D20:G20" si="2">D18+D19</f>
        <v>159872</v>
      </c>
      <c r="E20" s="16">
        <f t="shared" si="2"/>
        <v>162993.60000000001</v>
      </c>
      <c r="F20" s="16">
        <f t="shared" si="2"/>
        <v>166176.432</v>
      </c>
      <c r="G20" s="16">
        <f t="shared" si="2"/>
        <v>169424.16064000002</v>
      </c>
      <c r="H20" s="12"/>
      <c r="I20" s="38" t="str" cm="1">
        <f t="array" ref="I20">_xldudf_ZX81_IS_PME(2023,C18,TRUE)</f>
        <v>IS: 42 500 x 15%  + (204 000 - 42 500) x 25% = 46 750</v>
      </c>
      <c r="J20" s="39"/>
      <c r="K20" s="39"/>
      <c r="L20" s="40"/>
    </row>
    <row r="21" spans="1:12" ht="18" customHeight="1" thickBot="1" x14ac:dyDescent="0.25">
      <c r="A21" s="11" t="s">
        <v>14</v>
      </c>
      <c r="B21" s="16">
        <f>B20*50%</f>
        <v>76906</v>
      </c>
      <c r="C21" s="16">
        <f>C20*50%</f>
        <v>78625</v>
      </c>
      <c r="D21" s="16">
        <f t="shared" ref="D21:G21" si="3">D20*50%</f>
        <v>79936</v>
      </c>
      <c r="E21" s="16">
        <f t="shared" si="3"/>
        <v>81496.800000000003</v>
      </c>
      <c r="F21" s="16">
        <f t="shared" si="3"/>
        <v>83088.216</v>
      </c>
      <c r="G21" s="16">
        <f t="shared" si="3"/>
        <v>84712.080320000008</v>
      </c>
      <c r="H21" s="12"/>
      <c r="I21" s="41"/>
      <c r="J21" s="42"/>
      <c r="K21" s="42"/>
      <c r="L21" s="43"/>
    </row>
    <row r="22" spans="1:12" ht="15" customHeight="1" x14ac:dyDescent="0.2">
      <c r="A22" s="11" t="s">
        <v>17</v>
      </c>
      <c r="B22" s="16">
        <f>B20-B21</f>
        <v>76906</v>
      </c>
      <c r="C22" s="16">
        <f>C20-C21</f>
        <v>78625</v>
      </c>
      <c r="D22" s="16">
        <f t="shared" ref="D22:G22" si="4">D20-D21</f>
        <v>79936</v>
      </c>
      <c r="E22" s="16">
        <f t="shared" si="4"/>
        <v>81496.800000000003</v>
      </c>
      <c r="F22" s="16">
        <f t="shared" si="4"/>
        <v>83088.216</v>
      </c>
      <c r="G22" s="16">
        <f t="shared" si="4"/>
        <v>84712.080320000008</v>
      </c>
      <c r="H22" s="12"/>
      <c r="I22" s="20"/>
      <c r="J22" s="20"/>
      <c r="K22" s="20"/>
      <c r="L22" s="20"/>
    </row>
    <row r="23" spans="1:12" ht="15" customHeight="1" x14ac:dyDescent="0.2">
      <c r="A23" s="11" t="s">
        <v>18</v>
      </c>
      <c r="B23" s="16">
        <f>B17+B22</f>
        <v>1576906</v>
      </c>
      <c r="C23" s="16">
        <f>C17+C22</f>
        <v>1655531</v>
      </c>
      <c r="D23" s="16">
        <f t="shared" ref="D23:G23" si="5">D17+D22</f>
        <v>1735467</v>
      </c>
      <c r="E23" s="16">
        <f t="shared" si="5"/>
        <v>1816963.8</v>
      </c>
      <c r="F23" s="16">
        <f t="shared" si="5"/>
        <v>1900052.0160000001</v>
      </c>
      <c r="G23" s="16">
        <f t="shared" si="5"/>
        <v>1984764.09632</v>
      </c>
      <c r="H23" s="12"/>
      <c r="I23" s="20"/>
      <c r="J23" s="20"/>
      <c r="K23" s="20"/>
      <c r="L23" s="20"/>
    </row>
    <row r="24" spans="1:12" ht="15" customHeight="1" x14ac:dyDescent="0.2">
      <c r="A24" s="9"/>
      <c r="B24" s="9"/>
      <c r="C24" s="9"/>
      <c r="D24" s="12"/>
      <c r="E24" s="12"/>
      <c r="F24" s="12"/>
      <c r="G24" s="12"/>
      <c r="H24" s="12"/>
      <c r="I24" s="20"/>
      <c r="J24" s="20"/>
      <c r="K24" s="20"/>
      <c r="L24" s="20"/>
    </row>
    <row r="25" spans="1:12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</row>
    <row r="26" spans="1:12" x14ac:dyDescent="0.2">
      <c r="A26" s="31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</row>
    <row r="27" spans="1:12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</row>
    <row r="28" spans="1:12" x14ac:dyDescent="0.2">
      <c r="A28" s="13" t="s">
        <v>5</v>
      </c>
      <c r="B28" s="14">
        <v>300000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ht="17" thickBot="1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ht="16" customHeight="1" x14ac:dyDescent="0.2">
      <c r="B30" s="10">
        <f>B16</f>
        <v>2022</v>
      </c>
      <c r="C30" s="10">
        <f t="shared" ref="C30:G30" si="6">C16</f>
        <v>2023</v>
      </c>
      <c r="D30" s="10">
        <f t="shared" si="6"/>
        <v>2024</v>
      </c>
      <c r="E30" s="10">
        <f t="shared" si="6"/>
        <v>2025</v>
      </c>
      <c r="F30" s="10">
        <f t="shared" si="6"/>
        <v>2026</v>
      </c>
      <c r="G30" s="10">
        <f t="shared" si="6"/>
        <v>2027</v>
      </c>
      <c r="H30" s="19"/>
      <c r="I30" s="45" t="str" cm="1">
        <f t="array" ref="I30">_xldudf_ZX81_DDONATION_LIGNEDIRECTE(2022,C34,C36,,,TRUE)</f>
        <v xml:space="preserve">Abattement: 100 000 € 
Imputation partielle de l'abattement sur les donations antérieures: 75 000
Solde disponible de l'abattement: 25 000 €
Consommation totale du solde de l'abattement 
Solde de la donation après abattement: 388 882 €
Base imposable: 388 882 €
Barème: 
(8 072 - 0) x 5% = 403,60
(12 109 - 8 072) x 10% = 403,70
(15 932 - 12 109) x 15% = 573,45
(388 882 - 15 932) x 20% = 74 590,00
Droits: 75 971 €
</v>
      </c>
      <c r="J30" s="46"/>
      <c r="K30" s="46"/>
      <c r="L30" s="47"/>
    </row>
    <row r="31" spans="1:12" ht="16" customHeight="1" x14ac:dyDescent="0.2">
      <c r="A31" s="13" t="s">
        <v>3</v>
      </c>
      <c r="B31" s="16">
        <f>B23</f>
        <v>1576906</v>
      </c>
      <c r="C31" s="16">
        <f>C23</f>
        <v>1655531</v>
      </c>
      <c r="D31" s="16">
        <f t="shared" ref="D31:G31" si="7">D23</f>
        <v>1735467</v>
      </c>
      <c r="E31" s="16">
        <f t="shared" si="7"/>
        <v>1816963.8</v>
      </c>
      <c r="F31" s="16">
        <f t="shared" si="7"/>
        <v>1900052.0160000001</v>
      </c>
      <c r="G31" s="16">
        <f t="shared" si="7"/>
        <v>1984764.09632</v>
      </c>
      <c r="H31" s="19"/>
      <c r="I31" s="48"/>
      <c r="J31" s="49"/>
      <c r="K31" s="49"/>
      <c r="L31" s="50"/>
    </row>
    <row r="32" spans="1:12" ht="16" customHeight="1" x14ac:dyDescent="0.2">
      <c r="A32" s="18" t="s">
        <v>21</v>
      </c>
      <c r="B32" s="15"/>
      <c r="C32" s="15"/>
      <c r="D32" s="15"/>
      <c r="E32" s="13"/>
      <c r="F32" s="19"/>
      <c r="G32" s="19"/>
      <c r="H32" s="19"/>
      <c r="I32" s="48"/>
      <c r="J32" s="49"/>
      <c r="K32" s="49"/>
      <c r="L32" s="50"/>
    </row>
    <row r="33" spans="1:12 16383:16383" x14ac:dyDescent="0.2">
      <c r="A33" s="13" t="s">
        <v>22</v>
      </c>
      <c r="B33" s="16">
        <f>B31/2</f>
        <v>788453</v>
      </c>
      <c r="C33" s="16">
        <f t="shared" ref="C33:G33" si="8">C31/2</f>
        <v>827765.5</v>
      </c>
      <c r="D33" s="16">
        <f t="shared" si="8"/>
        <v>867733.5</v>
      </c>
      <c r="E33" s="16">
        <f t="shared" si="8"/>
        <v>908481.9</v>
      </c>
      <c r="F33" s="16">
        <f t="shared" si="8"/>
        <v>950026.00800000003</v>
      </c>
      <c r="G33" s="16">
        <f t="shared" si="8"/>
        <v>992382.04816000001</v>
      </c>
      <c r="H33" s="19"/>
      <c r="I33" s="48"/>
      <c r="J33" s="49"/>
      <c r="K33" s="49"/>
      <c r="L33" s="50"/>
    </row>
    <row r="34" spans="1:12 16383:16383" x14ac:dyDescent="0.2">
      <c r="A34" s="13" t="s">
        <v>4</v>
      </c>
      <c r="B34" s="16">
        <f>B33/2</f>
        <v>394226.5</v>
      </c>
      <c r="C34" s="16">
        <f t="shared" ref="C34:G34" si="9">C33/2</f>
        <v>413882.75</v>
      </c>
      <c r="D34" s="16">
        <f t="shared" si="9"/>
        <v>433866.75</v>
      </c>
      <c r="E34" s="16">
        <f t="shared" si="9"/>
        <v>454240.95</v>
      </c>
      <c r="F34" s="16">
        <f t="shared" si="9"/>
        <v>475013.00400000002</v>
      </c>
      <c r="G34" s="16">
        <f t="shared" si="9"/>
        <v>496191.02408</v>
      </c>
      <c r="H34" s="19"/>
      <c r="I34" s="48"/>
      <c r="J34" s="49"/>
      <c r="K34" s="49"/>
      <c r="L34" s="50"/>
    </row>
    <row r="35" spans="1:12 16383:16383" x14ac:dyDescent="0.2">
      <c r="A35" s="13" t="s">
        <v>26</v>
      </c>
      <c r="B35" s="16">
        <f>$B$28/2</f>
        <v>150000</v>
      </c>
      <c r="C35" s="16">
        <f t="shared" ref="C35" si="10">$B$28/2</f>
        <v>150000</v>
      </c>
      <c r="D35" s="44" t="s">
        <v>38</v>
      </c>
      <c r="E35" s="44"/>
      <c r="F35" s="44"/>
      <c r="G35" s="44"/>
      <c r="H35" s="19"/>
      <c r="I35" s="48"/>
      <c r="J35" s="49"/>
      <c r="K35" s="49"/>
      <c r="L35" s="50"/>
    </row>
    <row r="36" spans="1:12 16383:16383" x14ac:dyDescent="0.2">
      <c r="A36" s="13" t="s">
        <v>4</v>
      </c>
      <c r="B36" s="16">
        <f>B35/2</f>
        <v>75000</v>
      </c>
      <c r="C36" s="16">
        <f t="shared" ref="C36" si="11">C35/2</f>
        <v>75000</v>
      </c>
      <c r="D36" s="44"/>
      <c r="E36" s="44"/>
      <c r="F36" s="44"/>
      <c r="G36" s="44"/>
      <c r="H36" s="19"/>
      <c r="I36" s="48"/>
      <c r="J36" s="49"/>
      <c r="K36" s="49"/>
      <c r="L36" s="50"/>
    </row>
    <row r="37" spans="1:12 16383:16383" x14ac:dyDescent="0.2">
      <c r="A37" s="13" t="s">
        <v>23</v>
      </c>
      <c r="B37" s="17" cm="1">
        <f t="array" ref="B37">_xldudf_ZX81_DDONATION_LIGNEDIRECTE(2022,B34,B36)</f>
        <v>72040</v>
      </c>
      <c r="C37" s="17" cm="1">
        <f t="array" ref="C37">_xldudf_ZX81_DDONATION_LIGNEDIRECTE(2022,C34,C36)</f>
        <v>75971</v>
      </c>
      <c r="D37" s="17" cm="1">
        <f t="array" ref="D37">_xldudf_ZX81_DDONATION_LIGNEDIRECTE(2022,D34,D36)</f>
        <v>64968</v>
      </c>
      <c r="E37" s="17" cm="1">
        <f t="array" ref="E37">_xldudf_ZX81_DDONATION_LIGNEDIRECTE(2022,E34,E36)</f>
        <v>69042</v>
      </c>
      <c r="F37" s="17" cm="1">
        <f t="array" ref="F37">_xldudf_ZX81_DDONATION_LIGNEDIRECTE(2022,F34,F36)</f>
        <v>73197</v>
      </c>
      <c r="G37" s="17" cm="1">
        <f t="array" ref="G37">_xldudf_ZX81_DDONATION_LIGNEDIRECTE(2022,G34,G36)</f>
        <v>77433</v>
      </c>
      <c r="H37" s="19"/>
      <c r="I37" s="48"/>
      <c r="J37" s="49"/>
      <c r="K37" s="49"/>
      <c r="L37" s="50"/>
    </row>
    <row r="38" spans="1:12 16383:16383" x14ac:dyDescent="0.2">
      <c r="A38" s="13" t="s">
        <v>24</v>
      </c>
      <c r="B38" s="16">
        <f>B37*2</f>
        <v>144080</v>
      </c>
      <c r="C38" s="16">
        <f t="shared" ref="C38:G39" si="12">C37*2</f>
        <v>151942</v>
      </c>
      <c r="D38" s="16">
        <f t="shared" si="12"/>
        <v>129936</v>
      </c>
      <c r="E38" s="16">
        <f t="shared" si="12"/>
        <v>138084</v>
      </c>
      <c r="F38" s="16">
        <f t="shared" si="12"/>
        <v>146394</v>
      </c>
      <c r="G38" s="16">
        <f t="shared" si="12"/>
        <v>154866</v>
      </c>
      <c r="H38" s="19"/>
      <c r="I38" s="48"/>
      <c r="J38" s="49"/>
      <c r="K38" s="49"/>
      <c r="L38" s="50"/>
    </row>
    <row r="39" spans="1:12 16383:16383" x14ac:dyDescent="0.2">
      <c r="A39" s="18" t="s">
        <v>37</v>
      </c>
      <c r="B39" s="25">
        <f>B38*2</f>
        <v>288160</v>
      </c>
      <c r="C39" s="25">
        <f t="shared" si="12"/>
        <v>303884</v>
      </c>
      <c r="D39" s="25">
        <f t="shared" si="12"/>
        <v>259872</v>
      </c>
      <c r="E39" s="25">
        <f t="shared" si="12"/>
        <v>276168</v>
      </c>
      <c r="F39" s="25">
        <f t="shared" si="12"/>
        <v>292788</v>
      </c>
      <c r="G39" s="25">
        <f t="shared" si="12"/>
        <v>309732</v>
      </c>
      <c r="H39" s="19"/>
      <c r="I39" s="48"/>
      <c r="J39" s="49"/>
      <c r="K39" s="49"/>
      <c r="L39" s="50"/>
      <c r="XFC39" s="3"/>
    </row>
    <row r="40" spans="1:12 16383:16383" x14ac:dyDescent="0.2">
      <c r="A40" s="22" t="s">
        <v>25</v>
      </c>
      <c r="B40" s="23">
        <f>B39/B31</f>
        <v>0.18273758867047243</v>
      </c>
      <c r="C40" s="23">
        <f t="shared" ref="C40:G40" si="13">C39/C31</f>
        <v>0.18355681651385566</v>
      </c>
      <c r="D40" s="23">
        <f t="shared" si="13"/>
        <v>0.14974182741590591</v>
      </c>
      <c r="E40" s="23">
        <f t="shared" si="13"/>
        <v>0.15199422244956118</v>
      </c>
      <c r="F40" s="23">
        <f t="shared" si="13"/>
        <v>0.15409472874136304</v>
      </c>
      <c r="G40" s="23">
        <f t="shared" si="13"/>
        <v>0.15605481808859892</v>
      </c>
      <c r="H40" s="19"/>
      <c r="I40" s="48"/>
      <c r="J40" s="49"/>
      <c r="K40" s="49"/>
      <c r="L40" s="50"/>
    </row>
    <row r="41" spans="1:12 16383:16383" x14ac:dyDescent="0.2">
      <c r="A41" s="13"/>
      <c r="B41" s="13"/>
      <c r="C41" s="13"/>
      <c r="D41" s="13"/>
      <c r="E41" s="13"/>
      <c r="F41" s="19"/>
      <c r="G41" s="19"/>
      <c r="H41" s="19"/>
      <c r="I41" s="48"/>
      <c r="J41" s="49"/>
      <c r="K41" s="49"/>
      <c r="L41" s="50"/>
    </row>
    <row r="42" spans="1:12 16383:16383" x14ac:dyDescent="0.2">
      <c r="A42" s="13"/>
      <c r="B42" s="13"/>
      <c r="C42" s="13"/>
      <c r="D42" s="13"/>
      <c r="E42" s="13"/>
      <c r="F42" s="19"/>
      <c r="G42" s="19"/>
      <c r="H42" s="19"/>
      <c r="I42" s="48"/>
      <c r="J42" s="49"/>
      <c r="K42" s="49"/>
      <c r="L42" s="50"/>
    </row>
    <row r="43" spans="1:12 16383:16383" ht="17" thickBot="1" x14ac:dyDescent="0.25">
      <c r="A43" s="18"/>
      <c r="B43" s="13"/>
      <c r="C43" s="13"/>
      <c r="D43" s="13"/>
      <c r="E43" s="13"/>
      <c r="F43" s="19"/>
      <c r="G43" s="19"/>
      <c r="H43" s="19"/>
      <c r="I43" s="51"/>
      <c r="J43" s="52"/>
      <c r="K43" s="52"/>
      <c r="L43" s="53"/>
    </row>
    <row r="44" spans="1:12 16383:16383" x14ac:dyDescent="0.2">
      <c r="A44" s="18"/>
      <c r="B44" s="13"/>
      <c r="C44" s="13"/>
      <c r="D44" s="13"/>
      <c r="E44" s="13"/>
      <c r="F44" s="19"/>
      <c r="G44" s="19"/>
      <c r="H44" s="19"/>
      <c r="I44" s="24"/>
      <c r="J44" s="24"/>
      <c r="K44" s="24"/>
      <c r="L44" s="24"/>
    </row>
    <row r="45" spans="1:12 16383:16383" x14ac:dyDescent="0.2">
      <c r="A45" s="31" t="s">
        <v>29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</row>
    <row r="46" spans="1:12 16383:16383" x14ac:dyDescent="0.2">
      <c r="A46" s="13"/>
      <c r="B46" s="13"/>
      <c r="C46" s="13"/>
      <c r="D46" s="13"/>
      <c r="E46" s="13"/>
      <c r="F46" s="13"/>
      <c r="G46" s="13"/>
      <c r="H46" s="13"/>
      <c r="I46" s="19"/>
      <c r="J46" s="19"/>
      <c r="K46" s="19"/>
      <c r="L46" s="19"/>
    </row>
    <row r="47" spans="1:12 16383:16383" ht="16" customHeight="1" x14ac:dyDescent="0.2">
      <c r="A47" s="13" t="s">
        <v>5</v>
      </c>
      <c r="B47" s="14">
        <f>B28</f>
        <v>300000</v>
      </c>
      <c r="C47" s="13"/>
      <c r="D47" s="13"/>
      <c r="E47" s="13"/>
      <c r="F47" s="19"/>
      <c r="G47" s="19"/>
      <c r="H47" s="19"/>
      <c r="I47" s="19"/>
      <c r="J47" s="19"/>
      <c r="K47" s="13"/>
      <c r="L47" s="13"/>
    </row>
    <row r="48" spans="1:12 16383:16383" ht="16" customHeight="1" thickBot="1" x14ac:dyDescent="0.25">
      <c r="C48" s="13"/>
      <c r="D48" s="13"/>
      <c r="E48" s="13"/>
      <c r="F48" s="19"/>
      <c r="G48" s="19"/>
      <c r="H48" s="19"/>
      <c r="I48" s="19"/>
      <c r="J48" s="19"/>
      <c r="K48" s="13"/>
      <c r="L48" s="13"/>
    </row>
    <row r="49" spans="1:12" x14ac:dyDescent="0.2">
      <c r="B49" s="10">
        <v>2022</v>
      </c>
      <c r="C49" s="10">
        <v>2023</v>
      </c>
      <c r="D49" s="10">
        <v>2024</v>
      </c>
      <c r="E49" s="10">
        <v>2025</v>
      </c>
      <c r="F49" s="10">
        <v>2026</v>
      </c>
      <c r="G49" s="10">
        <v>2027</v>
      </c>
      <c r="H49" s="19"/>
      <c r="I49" s="45" t="str" cm="1">
        <f t="array" ref="I49">_xldudf_ZX81_DDONATION_LIGNEDIRECTE(2022,D54,D56,,,TRUE)</f>
        <v xml:space="preserve">Abattement: 100 000 € 
Consommation totale de l'abattement 
Solde de la donation après abattement: 8 466 €
Base imposable: 8 466 €
Barème: 
(8 072 - 0) x 5% = 403,60
(8 466 - 8 072) x 10% = 39,40
Droits: 443 €
</v>
      </c>
      <c r="J49" s="46"/>
      <c r="K49" s="46"/>
      <c r="L49" s="47"/>
    </row>
    <row r="50" spans="1:12" x14ac:dyDescent="0.2">
      <c r="A50" s="13" t="s">
        <v>3</v>
      </c>
      <c r="B50" s="16">
        <f>B31</f>
        <v>1576906</v>
      </c>
      <c r="C50" s="16">
        <f t="shared" ref="C50:G50" si="14">C31</f>
        <v>1655531</v>
      </c>
      <c r="D50" s="16">
        <f t="shared" si="14"/>
        <v>1735467</v>
      </c>
      <c r="E50" s="16">
        <f t="shared" si="14"/>
        <v>1816963.8</v>
      </c>
      <c r="F50" s="16">
        <f t="shared" si="14"/>
        <v>1900052.0160000001</v>
      </c>
      <c r="G50" s="16">
        <f t="shared" si="14"/>
        <v>1984764.09632</v>
      </c>
      <c r="H50" s="19"/>
      <c r="I50" s="48"/>
      <c r="J50" s="49"/>
      <c r="K50" s="49"/>
      <c r="L50" s="50"/>
    </row>
    <row r="51" spans="1:12" x14ac:dyDescent="0.2">
      <c r="A51" t="s">
        <v>30</v>
      </c>
      <c r="B51" s="16">
        <f>ROUND(B50*(1-75%),0)</f>
        <v>394227</v>
      </c>
      <c r="C51" s="16">
        <f t="shared" ref="C51:G51" si="15">ROUND(C50*(1-75%),0)</f>
        <v>413883</v>
      </c>
      <c r="D51" s="16">
        <f t="shared" si="15"/>
        <v>433867</v>
      </c>
      <c r="E51" s="16">
        <f t="shared" si="15"/>
        <v>454241</v>
      </c>
      <c r="F51" s="16">
        <f t="shared" si="15"/>
        <v>475013</v>
      </c>
      <c r="G51" s="16">
        <f t="shared" si="15"/>
        <v>496191</v>
      </c>
      <c r="H51" s="19"/>
      <c r="I51" s="48"/>
      <c r="J51" s="49"/>
      <c r="K51" s="49"/>
      <c r="L51" s="50"/>
    </row>
    <row r="52" spans="1:12" x14ac:dyDescent="0.2">
      <c r="A52" s="18" t="s">
        <v>21</v>
      </c>
      <c r="B52" s="15"/>
      <c r="C52" s="15"/>
      <c r="D52" s="16"/>
      <c r="E52" s="13"/>
      <c r="F52" s="19"/>
      <c r="G52" s="19"/>
      <c r="H52" s="19"/>
      <c r="I52" s="48"/>
      <c r="J52" s="49"/>
      <c r="K52" s="49"/>
      <c r="L52" s="50"/>
    </row>
    <row r="53" spans="1:12" x14ac:dyDescent="0.2">
      <c r="A53" s="13" t="s">
        <v>22</v>
      </c>
      <c r="B53" s="16">
        <f>B51/2</f>
        <v>197113.5</v>
      </c>
      <c r="C53" s="16">
        <f t="shared" ref="C53:G53" si="16">C51/2</f>
        <v>206941.5</v>
      </c>
      <c r="D53" s="16">
        <f t="shared" si="16"/>
        <v>216933.5</v>
      </c>
      <c r="E53" s="16">
        <f t="shared" si="16"/>
        <v>227120.5</v>
      </c>
      <c r="F53" s="16">
        <f t="shared" si="16"/>
        <v>237506.5</v>
      </c>
      <c r="G53" s="16">
        <f t="shared" si="16"/>
        <v>248095.5</v>
      </c>
      <c r="H53" s="19"/>
      <c r="I53" s="48"/>
      <c r="J53" s="49"/>
      <c r="K53" s="49"/>
      <c r="L53" s="50"/>
    </row>
    <row r="54" spans="1:12" x14ac:dyDescent="0.2">
      <c r="A54" s="13" t="s">
        <v>4</v>
      </c>
      <c r="B54" s="16">
        <f>B53/2</f>
        <v>98556.75</v>
      </c>
      <c r="C54" s="16">
        <f t="shared" ref="C54:G54" si="17">C53/2</f>
        <v>103470.75</v>
      </c>
      <c r="D54" s="16">
        <f t="shared" si="17"/>
        <v>108466.75</v>
      </c>
      <c r="E54" s="16">
        <f t="shared" si="17"/>
        <v>113560.25</v>
      </c>
      <c r="F54" s="16">
        <f t="shared" si="17"/>
        <v>118753.25</v>
      </c>
      <c r="G54" s="16">
        <f t="shared" si="17"/>
        <v>124047.75</v>
      </c>
      <c r="H54" s="19"/>
      <c r="I54" s="48"/>
      <c r="J54" s="49"/>
      <c r="K54" s="49"/>
      <c r="L54" s="50"/>
    </row>
    <row r="55" spans="1:12" x14ac:dyDescent="0.2">
      <c r="A55" s="13" t="s">
        <v>26</v>
      </c>
      <c r="B55" s="16">
        <f>$B$28/2</f>
        <v>150000</v>
      </c>
      <c r="C55" s="16">
        <f t="shared" ref="C55" si="18">$B$28/2</f>
        <v>150000</v>
      </c>
      <c r="D55" s="44" t="s">
        <v>38</v>
      </c>
      <c r="E55" s="44"/>
      <c r="F55" s="44"/>
      <c r="G55" s="44"/>
      <c r="H55" s="19"/>
      <c r="I55" s="48"/>
      <c r="J55" s="49"/>
      <c r="K55" s="49"/>
      <c r="L55" s="50"/>
    </row>
    <row r="56" spans="1:12" x14ac:dyDescent="0.2">
      <c r="A56" s="13" t="s">
        <v>4</v>
      </c>
      <c r="B56" s="16">
        <f>B55/2</f>
        <v>75000</v>
      </c>
      <c r="C56" s="16">
        <f t="shared" ref="C56" si="19">C55/2</f>
        <v>75000</v>
      </c>
      <c r="D56" s="44"/>
      <c r="E56" s="44"/>
      <c r="F56" s="44"/>
      <c r="G56" s="44"/>
      <c r="H56" s="19"/>
      <c r="I56" s="48"/>
      <c r="J56" s="49"/>
      <c r="K56" s="49"/>
      <c r="L56" s="50"/>
    </row>
    <row r="57" spans="1:12" x14ac:dyDescent="0.2">
      <c r="A57" s="13" t="s">
        <v>23</v>
      </c>
      <c r="B57" s="17" cm="1">
        <f t="array" ref="B57">_xldudf_ZX81_DDONATION_LIGNEDIRECTE(2022,B54,B56)</f>
        <v>12906</v>
      </c>
      <c r="C57" s="17" cm="1">
        <f t="array" ref="C57">_xldudf_ZX81_DDONATION_LIGNEDIRECTE(2022,C54,C56)</f>
        <v>13888</v>
      </c>
      <c r="D57" s="17" cm="1">
        <f t="array" ref="D57">_xldudf_ZX81_DDONATION_LIGNEDIRECTE(2022,D54,D56)</f>
        <v>443</v>
      </c>
      <c r="E57" s="17" cm="1">
        <f t="array" ref="E57">_xldudf_ZX81_DDONATION_LIGNEDIRECTE(2022,E54,E56)</f>
        <v>1025</v>
      </c>
      <c r="F57" s="17" cm="1">
        <f t="array" ref="F57">_xldudf_ZX81_DDONATION_LIGNEDIRECTE(2022,F54,F56)</f>
        <v>1945</v>
      </c>
      <c r="G57" s="17" cm="1">
        <f t="array" ref="G57">_xldudf_ZX81_DDONATION_LIGNEDIRECTE(2022,G54,G56)</f>
        <v>3004</v>
      </c>
      <c r="H57" s="19"/>
      <c r="I57" s="48"/>
      <c r="J57" s="49"/>
      <c r="K57" s="49"/>
      <c r="L57" s="50"/>
    </row>
    <row r="58" spans="1:12" x14ac:dyDescent="0.2">
      <c r="A58" s="13" t="s">
        <v>24</v>
      </c>
      <c r="B58" s="16">
        <f>B57*2</f>
        <v>25812</v>
      </c>
      <c r="C58" s="16">
        <f t="shared" ref="C58:G59" si="20">C57*2</f>
        <v>27776</v>
      </c>
      <c r="D58" s="16">
        <f t="shared" si="20"/>
        <v>886</v>
      </c>
      <c r="E58" s="16">
        <f t="shared" si="20"/>
        <v>2050</v>
      </c>
      <c r="F58" s="16">
        <f t="shared" si="20"/>
        <v>3890</v>
      </c>
      <c r="G58" s="16">
        <f t="shared" si="20"/>
        <v>6008</v>
      </c>
      <c r="H58" s="19"/>
      <c r="I58" s="48"/>
      <c r="J58" s="49"/>
      <c r="K58" s="49"/>
      <c r="L58" s="50"/>
    </row>
    <row r="59" spans="1:12" x14ac:dyDescent="0.2">
      <c r="A59" s="18" t="s">
        <v>37</v>
      </c>
      <c r="B59" s="25">
        <f>B58*2</f>
        <v>51624</v>
      </c>
      <c r="C59" s="25">
        <f t="shared" si="20"/>
        <v>55552</v>
      </c>
      <c r="D59" s="25">
        <f t="shared" si="20"/>
        <v>1772</v>
      </c>
      <c r="E59" s="25">
        <f t="shared" si="20"/>
        <v>4100</v>
      </c>
      <c r="F59" s="25">
        <f t="shared" si="20"/>
        <v>7780</v>
      </c>
      <c r="G59" s="25">
        <f t="shared" si="20"/>
        <v>12016</v>
      </c>
      <c r="H59" s="19"/>
      <c r="I59" s="48"/>
      <c r="J59" s="49"/>
      <c r="K59" s="49"/>
      <c r="L59" s="50"/>
    </row>
    <row r="60" spans="1:12" ht="17" thickBot="1" x14ac:dyDescent="0.25">
      <c r="A60" s="22" t="s">
        <v>25</v>
      </c>
      <c r="B60" s="23">
        <f>B59/B51</f>
        <v>0.1309499349359633</v>
      </c>
      <c r="C60" s="23">
        <f t="shared" ref="C60:G60" si="21">C59/C51</f>
        <v>0.13422150704426131</v>
      </c>
      <c r="D60" s="23">
        <f t="shared" si="21"/>
        <v>4.0842009187147211E-3</v>
      </c>
      <c r="E60" s="23">
        <f t="shared" si="21"/>
        <v>9.0260456453732704E-3</v>
      </c>
      <c r="F60" s="23">
        <f t="shared" si="21"/>
        <v>1.637849911476107E-2</v>
      </c>
      <c r="G60" s="23">
        <f t="shared" si="21"/>
        <v>2.4216481153426804E-2</v>
      </c>
      <c r="H60" s="19"/>
      <c r="I60" s="51"/>
      <c r="J60" s="52"/>
      <c r="K60" s="52"/>
      <c r="L60" s="53"/>
    </row>
    <row r="61" spans="1:12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</row>
    <row r="62" spans="1:12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</row>
    <row r="63" spans="1:12" x14ac:dyDescent="0.2">
      <c r="A63" s="31" t="s">
        <v>40</v>
      </c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</row>
    <row r="64" spans="1:12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</row>
    <row r="65" spans="1:13" ht="16" customHeight="1" x14ac:dyDescent="0.2">
      <c r="A65" s="13" t="s">
        <v>5</v>
      </c>
      <c r="B65" s="14">
        <f>B47</f>
        <v>300000</v>
      </c>
      <c r="C65" s="13"/>
      <c r="D65" s="13"/>
      <c r="E65" s="13"/>
      <c r="F65" s="19"/>
      <c r="G65" s="19"/>
      <c r="H65" s="19"/>
      <c r="I65" s="19"/>
      <c r="J65" s="19"/>
      <c r="K65" s="13"/>
      <c r="L65" s="13"/>
    </row>
    <row r="66" spans="1:13" ht="16" customHeight="1" x14ac:dyDescent="0.2">
      <c r="A66" s="13" t="s">
        <v>33</v>
      </c>
      <c r="B66" s="14">
        <v>67</v>
      </c>
      <c r="C66" s="13"/>
      <c r="D66" s="13"/>
      <c r="E66" s="13"/>
      <c r="F66" s="19"/>
      <c r="G66" s="19"/>
      <c r="H66" s="19"/>
      <c r="I66" s="19"/>
      <c r="J66" s="19"/>
      <c r="K66" s="13"/>
      <c r="L66" s="13"/>
    </row>
    <row r="67" spans="1:13" x14ac:dyDescent="0.2">
      <c r="A67" s="13" t="s">
        <v>34</v>
      </c>
      <c r="B67" s="14">
        <v>71</v>
      </c>
      <c r="C67" s="13"/>
      <c r="D67" s="13"/>
      <c r="E67" s="13"/>
      <c r="F67" s="19"/>
      <c r="G67" s="19"/>
      <c r="H67" s="19"/>
      <c r="I67" s="19"/>
      <c r="J67" s="19"/>
      <c r="K67" s="13"/>
      <c r="L67" s="13"/>
    </row>
    <row r="68" spans="1:13" ht="17" thickBot="1" x14ac:dyDescent="0.25">
      <c r="C68" s="13"/>
      <c r="D68" s="13"/>
      <c r="E68" s="13"/>
      <c r="F68" s="19"/>
      <c r="G68" s="19"/>
      <c r="H68" s="19"/>
      <c r="I68" s="19"/>
      <c r="J68" s="19"/>
      <c r="K68" s="13"/>
      <c r="L68" s="13"/>
    </row>
    <row r="69" spans="1:13" ht="16" customHeight="1" x14ac:dyDescent="0.2">
      <c r="A69" s="13"/>
      <c r="B69" s="10">
        <v>2022</v>
      </c>
      <c r="C69" s="10">
        <v>2023</v>
      </c>
      <c r="D69" s="10">
        <v>2024</v>
      </c>
      <c r="E69" s="10">
        <v>2025</v>
      </c>
      <c r="F69" s="10">
        <v>2026</v>
      </c>
      <c r="G69" s="10">
        <v>2027</v>
      </c>
      <c r="H69" s="19"/>
      <c r="I69" s="45" t="str" cm="1">
        <f t="array" ref="I69">_xldudf_ZX81_DDONATION_LIGNEDIRECTE(2022,B72/2,B76,"NP",$B$66,TRUE)</f>
        <v xml:space="preserve">Age de l'usufruitier compris entre 61 et 70 ans 
Valeur nue-propriété: 60% (art. 669 CGI)
soit 236 536 €
Abattement: 100 000 € 
Imputation partielle de l'abattement sur les donations antérieures: 75 000
Solde disponible de l'abattement: 25 000 €
Consommation totale du solde de l'abattement 
Solde de la donation après abattement: 211 536 €
Base imposable: 211 536 €
Barème: 
(8 072 - 0) x 5% = 403,60
(12 109 - 8 072) x 10% = 403,70
(15 932 - 12 109) x 15% = 573,45
(211 536 - 15 932) x 20% = 39 120,80
Droits: 40 502 €
</v>
      </c>
      <c r="J69" s="46"/>
      <c r="K69" s="46"/>
      <c r="L69" s="47"/>
      <c r="M69" s="21"/>
    </row>
    <row r="70" spans="1:13" x14ac:dyDescent="0.2">
      <c r="A70" s="13" t="s">
        <v>3</v>
      </c>
      <c r="B70" s="16">
        <f>B50</f>
        <v>1576906</v>
      </c>
      <c r="C70" s="16">
        <f t="shared" ref="C70:G70" si="22">C50</f>
        <v>1655531</v>
      </c>
      <c r="D70" s="16">
        <f t="shared" si="22"/>
        <v>1735467</v>
      </c>
      <c r="E70" s="16">
        <f t="shared" si="22"/>
        <v>1816963.8</v>
      </c>
      <c r="F70" s="16">
        <f t="shared" si="22"/>
        <v>1900052.0160000001</v>
      </c>
      <c r="G70" s="16">
        <f t="shared" si="22"/>
        <v>1984764.09632</v>
      </c>
      <c r="H70" s="19"/>
      <c r="I70" s="48"/>
      <c r="J70" s="49"/>
      <c r="K70" s="49"/>
      <c r="L70" s="50"/>
      <c r="M70" s="21"/>
    </row>
    <row r="71" spans="1:13" x14ac:dyDescent="0.2">
      <c r="A71" s="18" t="s">
        <v>31</v>
      </c>
      <c r="B71" s="13"/>
      <c r="C71" s="13"/>
      <c r="D71" s="16"/>
      <c r="E71" s="13"/>
      <c r="F71" s="19"/>
      <c r="G71" s="19"/>
      <c r="H71" s="19"/>
      <c r="I71" s="48"/>
      <c r="J71" s="49"/>
      <c r="K71" s="49"/>
      <c r="L71" s="50"/>
      <c r="M71" s="21"/>
    </row>
    <row r="72" spans="1:13" x14ac:dyDescent="0.2">
      <c r="A72" s="13" t="s">
        <v>10</v>
      </c>
      <c r="B72" s="16">
        <f>B70/2</f>
        <v>788453</v>
      </c>
      <c r="C72" s="16">
        <f t="shared" ref="C72:G72" si="23">C70/2</f>
        <v>827765.5</v>
      </c>
      <c r="D72" s="16">
        <f t="shared" si="23"/>
        <v>867733.5</v>
      </c>
      <c r="E72" s="16">
        <f t="shared" si="23"/>
        <v>908481.9</v>
      </c>
      <c r="F72" s="16">
        <f t="shared" si="23"/>
        <v>950026.00800000003</v>
      </c>
      <c r="G72" s="16">
        <f t="shared" si="23"/>
        <v>992382.04816000001</v>
      </c>
      <c r="H72" s="19"/>
      <c r="I72" s="48"/>
      <c r="J72" s="49"/>
      <c r="K72" s="49"/>
      <c r="L72" s="50"/>
      <c r="M72" s="21"/>
    </row>
    <row r="73" spans="1:13" x14ac:dyDescent="0.2">
      <c r="A73" s="13" t="s">
        <v>32</v>
      </c>
      <c r="B73" s="17" cm="1">
        <f t="array" ref="B73">_xldudf_ZX81_VALEURDROITDEMEMBRE(B72,"NP",$B$66)</f>
        <v>473072</v>
      </c>
      <c r="C73" s="17" cm="1">
        <f t="array" ref="C73">_xldudf_ZX81_VALEURDROITDEMEMBRE(C72,"NP",$B$66)</f>
        <v>496659</v>
      </c>
      <c r="D73" s="17" cm="1">
        <f t="array" ref="D73">_xldudf_ZX81_VALEURDROITDEMEMBRE(D72,"NP",$B$66)</f>
        <v>520640</v>
      </c>
      <c r="E73" s="17" cm="1">
        <f t="array" ref="E73">_xldudf_ZX81_VALEURDROITDEMEMBRE(E72,"NP",$B$66)</f>
        <v>545089</v>
      </c>
      <c r="F73" s="17" cm="1">
        <f t="array" ref="F73">_xldudf_ZX81_VALEURDROITDEMEMBRE(F72,"NP",$B$66)</f>
        <v>570016</v>
      </c>
      <c r="G73" s="17" cm="1">
        <f t="array" ref="G73">_xldudf_ZX81_VALEURDROITDEMEMBRE(G72,"NP",$B$66)</f>
        <v>595429</v>
      </c>
      <c r="H73" s="19"/>
      <c r="I73" s="48"/>
      <c r="J73" s="49"/>
      <c r="K73" s="49"/>
      <c r="L73" s="50"/>
      <c r="M73" s="21"/>
    </row>
    <row r="74" spans="1:13" x14ac:dyDescent="0.2">
      <c r="A74" s="13" t="s">
        <v>4</v>
      </c>
      <c r="B74" s="16">
        <f>B73/2</f>
        <v>236536</v>
      </c>
      <c r="C74" s="16">
        <f t="shared" ref="C74:G74" si="24">C73/2</f>
        <v>248329.5</v>
      </c>
      <c r="D74" s="16">
        <f t="shared" si="24"/>
        <v>260320</v>
      </c>
      <c r="E74" s="16">
        <f t="shared" si="24"/>
        <v>272544.5</v>
      </c>
      <c r="F74" s="16">
        <f t="shared" si="24"/>
        <v>285008</v>
      </c>
      <c r="G74" s="16">
        <f t="shared" si="24"/>
        <v>297714.5</v>
      </c>
      <c r="H74" s="19"/>
      <c r="I74" s="48"/>
      <c r="J74" s="49"/>
      <c r="K74" s="49"/>
      <c r="L74" s="50"/>
      <c r="M74" s="21"/>
    </row>
    <row r="75" spans="1:13" x14ac:dyDescent="0.2">
      <c r="A75" s="13" t="s">
        <v>26</v>
      </c>
      <c r="B75" s="16">
        <f>$B$65/2</f>
        <v>150000</v>
      </c>
      <c r="C75" s="16">
        <f t="shared" ref="C75" si="25">$B$65/2</f>
        <v>150000</v>
      </c>
      <c r="D75" s="44" t="s">
        <v>38</v>
      </c>
      <c r="E75" s="44"/>
      <c r="F75" s="44"/>
      <c r="G75" s="44"/>
      <c r="H75" s="19"/>
      <c r="I75" s="48"/>
      <c r="J75" s="49"/>
      <c r="K75" s="49"/>
      <c r="L75" s="50"/>
      <c r="M75" s="21"/>
    </row>
    <row r="76" spans="1:13" x14ac:dyDescent="0.2">
      <c r="A76" s="13" t="s">
        <v>4</v>
      </c>
      <c r="B76" s="16">
        <f>B75/2</f>
        <v>75000</v>
      </c>
      <c r="C76" s="16">
        <f t="shared" ref="C76" si="26">C75/2</f>
        <v>75000</v>
      </c>
      <c r="D76" s="44"/>
      <c r="E76" s="44"/>
      <c r="F76" s="44"/>
      <c r="G76" s="44"/>
      <c r="H76" s="19"/>
      <c r="I76" s="48"/>
      <c r="J76" s="49"/>
      <c r="K76" s="49"/>
      <c r="L76" s="50"/>
      <c r="M76" s="21"/>
    </row>
    <row r="77" spans="1:13" x14ac:dyDescent="0.2">
      <c r="A77" s="13" t="s">
        <v>23</v>
      </c>
      <c r="B77" s="17" cm="1">
        <f t="array" ref="B77">_xldudf_ZX81_DDONATION_LIGNEDIRECTE(2022,B72/2,B76,"NP",$B$66)</f>
        <v>40502</v>
      </c>
      <c r="C77" s="17" cm="1">
        <f t="array" ref="C77">_xldudf_ZX81_DDONATION_LIGNEDIRECTE(2022,C72/2,C76,"NP",$B$66)</f>
        <v>42860</v>
      </c>
      <c r="D77" s="17" cm="1">
        <f t="array" ref="D77">_xldudf_ZX81_DDONATION_LIGNEDIRECTE(2022,D72/2,D76,"NP",$B$66)</f>
        <v>30258</v>
      </c>
      <c r="E77" s="17" cm="1">
        <f t="array" ref="E77">_xldudf_ZX81_DDONATION_LIGNEDIRECTE(2022,E72/2,E76,"NP",$B$66)</f>
        <v>32703</v>
      </c>
      <c r="F77" s="17" cm="1">
        <f t="array" ref="F77">_xldudf_ZX81_DDONATION_LIGNEDIRECTE(2022,F72/2,F76,"NP",$B$66)</f>
        <v>35196</v>
      </c>
      <c r="G77" s="17" cm="1">
        <f t="array" ref="G77">_xldudf_ZX81_DDONATION_LIGNEDIRECTE(2022,G72/2,G76,"NP",$B$66)</f>
        <v>37737</v>
      </c>
      <c r="H77" s="19"/>
      <c r="I77" s="48"/>
      <c r="J77" s="49"/>
      <c r="K77" s="49"/>
      <c r="L77" s="50"/>
      <c r="M77" s="21"/>
    </row>
    <row r="78" spans="1:13" x14ac:dyDescent="0.2">
      <c r="A78" s="13" t="s">
        <v>35</v>
      </c>
      <c r="B78" s="16">
        <f>B77*2</f>
        <v>81004</v>
      </c>
      <c r="C78" s="16">
        <f t="shared" ref="C78:G78" si="27">C77*2</f>
        <v>85720</v>
      </c>
      <c r="D78" s="16">
        <f t="shared" si="27"/>
        <v>60516</v>
      </c>
      <c r="E78" s="16">
        <f t="shared" si="27"/>
        <v>65406</v>
      </c>
      <c r="F78" s="16">
        <f t="shared" si="27"/>
        <v>70392</v>
      </c>
      <c r="G78" s="16">
        <f t="shared" si="27"/>
        <v>75474</v>
      </c>
      <c r="H78" s="19"/>
      <c r="I78" s="48"/>
      <c r="J78" s="49"/>
      <c r="K78" s="49"/>
      <c r="L78" s="50"/>
      <c r="M78" s="21"/>
    </row>
    <row r="79" spans="1:13" x14ac:dyDescent="0.2">
      <c r="A79" s="18" t="s">
        <v>36</v>
      </c>
      <c r="B79" s="13"/>
      <c r="C79" s="13"/>
      <c r="D79" s="13"/>
      <c r="E79" s="13"/>
      <c r="F79" s="13"/>
      <c r="G79" s="13"/>
      <c r="H79" s="19"/>
      <c r="I79" s="48"/>
      <c r="J79" s="49"/>
      <c r="K79" s="49"/>
      <c r="L79" s="50"/>
      <c r="M79" s="21"/>
    </row>
    <row r="80" spans="1:13" x14ac:dyDescent="0.2">
      <c r="A80" s="13" t="s">
        <v>10</v>
      </c>
      <c r="B80" s="16">
        <f>B70/2</f>
        <v>788453</v>
      </c>
      <c r="C80" s="16">
        <f t="shared" ref="C80:G80" si="28">C70/2</f>
        <v>827765.5</v>
      </c>
      <c r="D80" s="16">
        <f t="shared" si="28"/>
        <v>867733.5</v>
      </c>
      <c r="E80" s="16">
        <f t="shared" si="28"/>
        <v>908481.9</v>
      </c>
      <c r="F80" s="16">
        <f t="shared" si="28"/>
        <v>950026.00800000003</v>
      </c>
      <c r="G80" s="16">
        <f t="shared" si="28"/>
        <v>992382.04816000001</v>
      </c>
      <c r="H80" s="19"/>
      <c r="I80" s="48"/>
      <c r="J80" s="49"/>
      <c r="K80" s="49"/>
      <c r="L80" s="50"/>
      <c r="M80" s="21"/>
    </row>
    <row r="81" spans="1:13" x14ac:dyDescent="0.2">
      <c r="A81" s="13" t="s">
        <v>32</v>
      </c>
      <c r="B81" s="17" cm="1">
        <f t="array" ref="B81">_xldudf_ZX81_VALEURDROITDEMEMBRE(B80,"NP",$B$67)</f>
        <v>551917</v>
      </c>
      <c r="C81" s="17" cm="1">
        <f t="array" ref="C81">_xldudf_ZX81_VALEURDROITDEMEMBRE(C80,"NP",$B$67)</f>
        <v>579436</v>
      </c>
      <c r="D81" s="17" cm="1">
        <f t="array" ref="D81">_xldudf_ZX81_VALEURDROITDEMEMBRE(D80,"NP",$B$67)</f>
        <v>607413</v>
      </c>
      <c r="E81" s="17" cm="1">
        <f t="array" ref="E81">_xldudf_ZX81_VALEURDROITDEMEMBRE(E80,"NP",$B$67)</f>
        <v>635937</v>
      </c>
      <c r="F81" s="17" cm="1">
        <f t="array" ref="F81">_xldudf_ZX81_VALEURDROITDEMEMBRE(F80,"NP",$B$67)</f>
        <v>665018</v>
      </c>
      <c r="G81" s="17" cm="1">
        <f t="array" ref="G81">_xldudf_ZX81_VALEURDROITDEMEMBRE(G80,"NP",$B$67)</f>
        <v>694667</v>
      </c>
      <c r="H81" s="19"/>
      <c r="I81" s="48"/>
      <c r="J81" s="49"/>
      <c r="K81" s="49"/>
      <c r="L81" s="50"/>
      <c r="M81" s="21"/>
    </row>
    <row r="82" spans="1:13" x14ac:dyDescent="0.2">
      <c r="A82" s="13" t="s">
        <v>4</v>
      </c>
      <c r="B82" s="16">
        <f>B81/2</f>
        <v>275958.5</v>
      </c>
      <c r="C82" s="16">
        <f t="shared" ref="C82:G82" si="29">C81/2</f>
        <v>289718</v>
      </c>
      <c r="D82" s="16">
        <f t="shared" si="29"/>
        <v>303706.5</v>
      </c>
      <c r="E82" s="16">
        <f t="shared" si="29"/>
        <v>317968.5</v>
      </c>
      <c r="F82" s="16">
        <f t="shared" si="29"/>
        <v>332509</v>
      </c>
      <c r="G82" s="16">
        <f t="shared" si="29"/>
        <v>347333.5</v>
      </c>
      <c r="H82" s="19"/>
      <c r="I82" s="48"/>
      <c r="J82" s="49"/>
      <c r="K82" s="49"/>
      <c r="L82" s="50"/>
      <c r="M82" s="21"/>
    </row>
    <row r="83" spans="1:13" ht="16" customHeight="1" x14ac:dyDescent="0.2">
      <c r="A83" s="13" t="s">
        <v>26</v>
      </c>
      <c r="B83" s="16">
        <f>$B$65/2</f>
        <v>150000</v>
      </c>
      <c r="C83" s="16">
        <f t="shared" ref="C83" si="30">$B$65/2</f>
        <v>150000</v>
      </c>
      <c r="D83" s="44" t="s">
        <v>38</v>
      </c>
      <c r="E83" s="44"/>
      <c r="F83" s="44"/>
      <c r="G83" s="44"/>
      <c r="H83" s="19"/>
      <c r="I83" s="48"/>
      <c r="J83" s="49"/>
      <c r="K83" s="49"/>
      <c r="L83" s="50"/>
      <c r="M83" s="21"/>
    </row>
    <row r="84" spans="1:13" x14ac:dyDescent="0.2">
      <c r="A84" s="13" t="s">
        <v>4</v>
      </c>
      <c r="B84" s="16">
        <f>B83/2</f>
        <v>75000</v>
      </c>
      <c r="C84" s="16">
        <f t="shared" ref="C84" si="31">C83/2</f>
        <v>75000</v>
      </c>
      <c r="D84" s="44"/>
      <c r="E84" s="44"/>
      <c r="F84" s="44"/>
      <c r="G84" s="44"/>
      <c r="H84" s="19"/>
      <c r="I84" s="48"/>
      <c r="J84" s="49"/>
      <c r="K84" s="49"/>
      <c r="L84" s="50"/>
      <c r="M84" s="21"/>
    </row>
    <row r="85" spans="1:13" ht="16" customHeight="1" thickBot="1" x14ac:dyDescent="0.25">
      <c r="A85" s="13" t="s">
        <v>23</v>
      </c>
      <c r="B85" s="17" cm="1">
        <f t="array" ref="B85">_xldudf_ZX81_DDONATION_LIGNEDIRECTE(2022,B80/2,B84,"NP",$B$67)</f>
        <v>48386</v>
      </c>
      <c r="C85" s="17" cm="1">
        <f t="array" ref="C85">_xldudf_ZX81_DDONATION_LIGNEDIRECTE(2022,C80/2,C84,"NP",$B$67)</f>
        <v>51138</v>
      </c>
      <c r="D85" s="17" cm="1">
        <f t="array" ref="D85">_xldudf_ZX81_DDONATION_LIGNEDIRECTE(2022,D80/2,D84,"NP",$B$67)</f>
        <v>38936</v>
      </c>
      <c r="E85" s="17" cm="1">
        <f t="array" ref="E85">_xldudf_ZX81_DDONATION_LIGNEDIRECTE(2022,E80/2,E84,"NP",$B$67)</f>
        <v>41788</v>
      </c>
      <c r="F85" s="17" cm="1">
        <f t="array" ref="F85">_xldudf_ZX81_DDONATION_LIGNEDIRECTE(2022,F80/2,F84,"NP",$B$67)</f>
        <v>44696</v>
      </c>
      <c r="G85" s="17" cm="1">
        <f t="array" ref="G85">_xldudf_ZX81_DDONATION_LIGNEDIRECTE(2022,G80/2,G84,"NP",$B$67)</f>
        <v>47661</v>
      </c>
      <c r="H85" s="19"/>
      <c r="I85" s="51"/>
      <c r="J85" s="52"/>
      <c r="K85" s="52"/>
      <c r="L85" s="53"/>
      <c r="M85" s="21"/>
    </row>
    <row r="86" spans="1:13" x14ac:dyDescent="0.2">
      <c r="A86" s="13" t="s">
        <v>35</v>
      </c>
      <c r="B86" s="16">
        <f>B85*2</f>
        <v>96772</v>
      </c>
      <c r="C86" s="16">
        <f t="shared" ref="C86:G86" si="32">C85*2</f>
        <v>102276</v>
      </c>
      <c r="D86" s="16">
        <f t="shared" si="32"/>
        <v>77872</v>
      </c>
      <c r="E86" s="16">
        <f t="shared" si="32"/>
        <v>83576</v>
      </c>
      <c r="F86" s="16">
        <f t="shared" si="32"/>
        <v>89392</v>
      </c>
      <c r="G86" s="16">
        <f t="shared" si="32"/>
        <v>95322</v>
      </c>
      <c r="H86" s="19"/>
      <c r="I86" s="19"/>
      <c r="J86" s="19"/>
      <c r="K86" s="13"/>
      <c r="L86" s="13"/>
    </row>
    <row r="87" spans="1:13" x14ac:dyDescent="0.2">
      <c r="A87" s="18" t="s">
        <v>37</v>
      </c>
      <c r="B87" s="3">
        <f>B86+B78</f>
        <v>177776</v>
      </c>
      <c r="C87" s="3">
        <f t="shared" ref="C87:G87" si="33">C86+C78</f>
        <v>187996</v>
      </c>
      <c r="D87" s="3">
        <f t="shared" si="33"/>
        <v>138388</v>
      </c>
      <c r="E87" s="3">
        <f t="shared" si="33"/>
        <v>148982</v>
      </c>
      <c r="F87" s="3">
        <f t="shared" si="33"/>
        <v>159784</v>
      </c>
      <c r="G87" s="3">
        <f t="shared" si="33"/>
        <v>170796</v>
      </c>
      <c r="H87" s="19"/>
      <c r="I87" s="19"/>
      <c r="J87" s="19"/>
      <c r="K87" s="13"/>
      <c r="L87" s="13"/>
    </row>
    <row r="88" spans="1:13" x14ac:dyDescent="0.2">
      <c r="A88" s="22" t="s">
        <v>25</v>
      </c>
      <c r="B88" s="23">
        <f>B87/B70</f>
        <v>0.11273722086161128</v>
      </c>
      <c r="C88" s="23">
        <f t="shared" ref="C88:G88" si="34">C87/C70</f>
        <v>0.11355631516413767</v>
      </c>
      <c r="D88" s="23">
        <f t="shared" si="34"/>
        <v>7.9741072575854222E-2</v>
      </c>
      <c r="E88" s="23">
        <f t="shared" si="34"/>
        <v>8.1995029290071714E-2</v>
      </c>
      <c r="F88" s="23">
        <f t="shared" si="34"/>
        <v>8.4094539862323431E-2</v>
      </c>
      <c r="G88" s="23">
        <f t="shared" si="34"/>
        <v>8.6053551813375234E-2</v>
      </c>
      <c r="H88" s="19"/>
      <c r="I88" s="19"/>
      <c r="J88" s="19"/>
      <c r="K88" s="13"/>
      <c r="L88" s="13"/>
    </row>
    <row r="89" spans="1:13" x14ac:dyDescent="0.2">
      <c r="E89" s="13"/>
      <c r="F89" s="19"/>
      <c r="G89" s="19"/>
      <c r="H89" s="19"/>
      <c r="I89" s="19"/>
      <c r="J89" s="19"/>
      <c r="K89" s="13"/>
      <c r="L89" s="13"/>
    </row>
    <row r="90" spans="1:13" x14ac:dyDescent="0.2">
      <c r="E90" s="13"/>
      <c r="F90" s="19"/>
      <c r="G90" s="19"/>
      <c r="H90" s="19"/>
      <c r="I90" s="19"/>
      <c r="J90" s="19"/>
      <c r="K90" s="13"/>
      <c r="L90" s="13"/>
    </row>
    <row r="91" spans="1:13" x14ac:dyDescent="0.2">
      <c r="A91" s="31" t="s">
        <v>39</v>
      </c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</row>
    <row r="92" spans="1:13" x14ac:dyDescent="0.2">
      <c r="E92" s="13"/>
      <c r="F92" s="19"/>
      <c r="G92" s="19"/>
      <c r="H92" s="19"/>
      <c r="I92" s="19"/>
      <c r="J92" s="19"/>
      <c r="K92" s="13"/>
      <c r="L92" s="13"/>
    </row>
    <row r="93" spans="1:13" x14ac:dyDescent="0.2">
      <c r="A93" s="13" t="s">
        <v>5</v>
      </c>
      <c r="B93" s="14">
        <f>B65</f>
        <v>300000</v>
      </c>
      <c r="C93" s="13"/>
      <c r="D93" s="13"/>
      <c r="E93" s="13"/>
      <c r="F93" s="19"/>
      <c r="G93" s="19"/>
      <c r="H93" s="19"/>
      <c r="I93" s="19"/>
      <c r="J93" s="19"/>
      <c r="K93" s="13"/>
      <c r="L93" s="13"/>
    </row>
    <row r="94" spans="1:13" x14ac:dyDescent="0.2">
      <c r="A94" s="13" t="s">
        <v>33</v>
      </c>
      <c r="B94" s="14">
        <f>B66</f>
        <v>67</v>
      </c>
      <c r="C94" s="13"/>
      <c r="D94" s="13"/>
      <c r="E94" s="13"/>
      <c r="F94" s="19"/>
      <c r="G94" s="19"/>
      <c r="H94" s="19"/>
      <c r="I94" s="19"/>
      <c r="J94" s="19"/>
      <c r="K94" s="13"/>
      <c r="L94" s="13"/>
    </row>
    <row r="95" spans="1:13" x14ac:dyDescent="0.2">
      <c r="A95" s="13" t="s">
        <v>34</v>
      </c>
      <c r="B95" s="14">
        <f>B67</f>
        <v>71</v>
      </c>
      <c r="C95" s="13"/>
      <c r="D95" s="13"/>
      <c r="E95" s="13"/>
      <c r="F95" s="19"/>
      <c r="G95" s="19"/>
      <c r="H95" s="19"/>
      <c r="I95" s="19"/>
      <c r="J95" s="19"/>
      <c r="K95" s="13"/>
      <c r="L95" s="13"/>
    </row>
    <row r="96" spans="1:13" x14ac:dyDescent="0.2">
      <c r="C96" s="13"/>
      <c r="D96" s="13"/>
      <c r="E96" s="13"/>
      <c r="F96" s="19"/>
      <c r="G96" s="19"/>
      <c r="H96" s="19"/>
      <c r="I96" s="19"/>
      <c r="J96" s="19"/>
      <c r="K96" s="13"/>
      <c r="L96" s="13"/>
    </row>
    <row r="97" spans="1:12" x14ac:dyDescent="0.2">
      <c r="A97" s="13"/>
      <c r="B97" s="10">
        <v>2022</v>
      </c>
      <c r="C97" s="10">
        <v>2023</v>
      </c>
      <c r="D97" s="10">
        <v>2024</v>
      </c>
      <c r="E97" s="10">
        <v>2025</v>
      </c>
      <c r="F97" s="10">
        <v>2026</v>
      </c>
      <c r="G97" s="10">
        <v>2027</v>
      </c>
      <c r="H97" s="19"/>
      <c r="I97" s="19"/>
      <c r="J97" s="19"/>
      <c r="K97" s="13"/>
      <c r="L97" s="13"/>
    </row>
    <row r="98" spans="1:12" x14ac:dyDescent="0.2">
      <c r="A98" s="13" t="s">
        <v>3</v>
      </c>
      <c r="B98" s="16">
        <f>B70</f>
        <v>1576906</v>
      </c>
      <c r="C98" s="16">
        <f t="shared" ref="C98:G98" si="35">C70</f>
        <v>1655531</v>
      </c>
      <c r="D98" s="16">
        <f t="shared" si="35"/>
        <v>1735467</v>
      </c>
      <c r="E98" s="16">
        <f t="shared" si="35"/>
        <v>1816963.8</v>
      </c>
      <c r="F98" s="16">
        <f t="shared" si="35"/>
        <v>1900052.0160000001</v>
      </c>
      <c r="G98" s="16">
        <f t="shared" si="35"/>
        <v>1984764.09632</v>
      </c>
      <c r="H98" s="19"/>
      <c r="I98" s="19"/>
      <c r="J98" s="19"/>
      <c r="K98" s="13"/>
      <c r="L98" s="13"/>
    </row>
    <row r="99" spans="1:12" x14ac:dyDescent="0.2">
      <c r="A99" t="s">
        <v>30</v>
      </c>
      <c r="B99" s="16">
        <f>ROUND(B98*(1-75%),0)</f>
        <v>394227</v>
      </c>
      <c r="C99" s="16">
        <f t="shared" ref="C99" si="36">ROUND(C98*(1-75%),0)</f>
        <v>413883</v>
      </c>
      <c r="D99" s="16">
        <f t="shared" ref="D99" si="37">ROUND(D98*(1-75%),0)</f>
        <v>433867</v>
      </c>
      <c r="E99" s="16">
        <f t="shared" ref="E99" si="38">ROUND(E98*(1-75%),0)</f>
        <v>454241</v>
      </c>
      <c r="F99" s="16">
        <f t="shared" ref="F99" si="39">ROUND(F98*(1-75%),0)</f>
        <v>475013</v>
      </c>
      <c r="G99" s="16">
        <f t="shared" ref="G99" si="40">ROUND(G98*(1-75%),0)</f>
        <v>496191</v>
      </c>
      <c r="H99" s="19"/>
      <c r="I99" s="19"/>
      <c r="J99" s="19"/>
      <c r="K99" s="13"/>
      <c r="L99" s="13"/>
    </row>
    <row r="100" spans="1:12" x14ac:dyDescent="0.2">
      <c r="A100" s="18" t="s">
        <v>31</v>
      </c>
      <c r="B100" s="13"/>
      <c r="C100" s="13"/>
      <c r="D100" s="16"/>
      <c r="E100" s="13"/>
      <c r="F100" s="19"/>
      <c r="G100" s="19"/>
      <c r="H100" s="19"/>
      <c r="I100" s="19"/>
      <c r="J100" s="19"/>
      <c r="K100" s="13"/>
      <c r="L100" s="13"/>
    </row>
    <row r="101" spans="1:12" ht="17" thickBot="1" x14ac:dyDescent="0.25">
      <c r="A101" s="13" t="s">
        <v>10</v>
      </c>
      <c r="B101" s="16">
        <f>B99/2</f>
        <v>197113.5</v>
      </c>
      <c r="C101" s="16">
        <f t="shared" ref="C101:G101" si="41">C99/2</f>
        <v>206941.5</v>
      </c>
      <c r="D101" s="16">
        <f t="shared" si="41"/>
        <v>216933.5</v>
      </c>
      <c r="E101" s="16">
        <f t="shared" si="41"/>
        <v>227120.5</v>
      </c>
      <c r="F101" s="16">
        <f t="shared" si="41"/>
        <v>237506.5</v>
      </c>
      <c r="G101" s="16">
        <f t="shared" si="41"/>
        <v>248095.5</v>
      </c>
      <c r="H101" s="19"/>
      <c r="I101" s="19"/>
      <c r="J101" s="19"/>
      <c r="K101" s="13"/>
      <c r="L101" s="13"/>
    </row>
    <row r="102" spans="1:12" x14ac:dyDescent="0.2">
      <c r="A102" s="13" t="s">
        <v>32</v>
      </c>
      <c r="B102" s="17" cm="1">
        <f t="array" ref="B102">_xldudf_ZX81_VALEURDROITDEMEMBRE(B101,"NP",$B$66)</f>
        <v>118268</v>
      </c>
      <c r="C102" s="17" cm="1">
        <f t="array" ref="C102">_xldudf_ZX81_VALEURDROITDEMEMBRE(C101,"NP",$B$66)</f>
        <v>124165</v>
      </c>
      <c r="D102" s="17" cm="1">
        <f t="array" ref="D102">_xldudf_ZX81_VALEURDROITDEMEMBRE(D101,"NP",$B$66)</f>
        <v>130160</v>
      </c>
      <c r="E102" s="17" cm="1">
        <f t="array" ref="E102">_xldudf_ZX81_VALEURDROITDEMEMBRE(E101,"NP",$B$66)</f>
        <v>136272</v>
      </c>
      <c r="F102" s="17" cm="1">
        <f t="array" ref="F102">_xldudf_ZX81_VALEURDROITDEMEMBRE(F101,"NP",$B$66)</f>
        <v>142504</v>
      </c>
      <c r="G102" s="17" cm="1">
        <f t="array" ref="G102">_xldudf_ZX81_VALEURDROITDEMEMBRE(G101,"NP",$B$66)</f>
        <v>148857</v>
      </c>
      <c r="H102" s="13"/>
      <c r="I102" s="45" t="str" cm="1">
        <f t="array" ref="I102">_xldudf_ZX81_DDONATION_LIGNEDIRECTE(2022,C109/2,C113,"NP",$B$67,TRUE)</f>
        <v xml:space="preserve">Age de l'usufruitier compris entre 71 et 80 ans 
Valeur nue-propriété: 70% (art. 669 CGI)
soit 72 429 €
Abattement: 100 000 € 
Imputation partielle de l'abattement sur les donations antérieures: 75 000
Solde disponible de l'abattement: 25 000 €
Consommation totale du solde de l'abattement 
Solde de la donation après abattement: 47 429 €
Base imposable: 47 429 €
Barème: 
(8 072 - 0) x 5% = 403,60
(12 109 - 8 072) x 10% = 403,70
(15 932 - 12 109) x 15% = 573,45
(47 429 - 15 932) x 20% = 6 299,40
Droits: 7 680 €
</v>
      </c>
      <c r="J102" s="46"/>
      <c r="K102" s="46"/>
      <c r="L102" s="47"/>
    </row>
    <row r="103" spans="1:12" x14ac:dyDescent="0.2">
      <c r="A103" s="13" t="s">
        <v>4</v>
      </c>
      <c r="B103" s="16">
        <f>B102/2</f>
        <v>59134</v>
      </c>
      <c r="C103" s="16">
        <f t="shared" ref="C103" si="42">C102/2</f>
        <v>62082.5</v>
      </c>
      <c r="D103" s="16">
        <f t="shared" ref="D103" si="43">D102/2</f>
        <v>65080</v>
      </c>
      <c r="E103" s="16">
        <f t="shared" ref="E103" si="44">E102/2</f>
        <v>68136</v>
      </c>
      <c r="F103" s="16">
        <f t="shared" ref="F103" si="45">F102/2</f>
        <v>71252</v>
      </c>
      <c r="G103" s="16">
        <f t="shared" ref="G103" si="46">G102/2</f>
        <v>74428.5</v>
      </c>
      <c r="H103" s="13"/>
      <c r="I103" s="48"/>
      <c r="J103" s="49"/>
      <c r="K103" s="49"/>
      <c r="L103" s="50"/>
    </row>
    <row r="104" spans="1:12" x14ac:dyDescent="0.2">
      <c r="A104" s="13" t="s">
        <v>26</v>
      </c>
      <c r="B104" s="16">
        <f>$B$65/2</f>
        <v>150000</v>
      </c>
      <c r="C104" s="16">
        <f t="shared" ref="C104" si="47">$B$65/2</f>
        <v>150000</v>
      </c>
      <c r="D104" s="44" t="s">
        <v>38</v>
      </c>
      <c r="E104" s="44"/>
      <c r="F104" s="44"/>
      <c r="G104" s="44"/>
      <c r="H104" s="13"/>
      <c r="I104" s="48"/>
      <c r="J104" s="49"/>
      <c r="K104" s="49"/>
      <c r="L104" s="50"/>
    </row>
    <row r="105" spans="1:12" x14ac:dyDescent="0.2">
      <c r="A105" s="13" t="s">
        <v>4</v>
      </c>
      <c r="B105" s="16">
        <f>B104/2</f>
        <v>75000</v>
      </c>
      <c r="C105" s="16">
        <f t="shared" ref="C105" si="48">C104/2</f>
        <v>75000</v>
      </c>
      <c r="D105" s="44"/>
      <c r="E105" s="44"/>
      <c r="F105" s="44"/>
      <c r="G105" s="44"/>
      <c r="H105" s="13"/>
      <c r="I105" s="48"/>
      <c r="J105" s="49"/>
      <c r="K105" s="49"/>
      <c r="L105" s="50"/>
    </row>
    <row r="106" spans="1:12" ht="16" customHeight="1" x14ac:dyDescent="0.2">
      <c r="A106" s="13" t="s">
        <v>23</v>
      </c>
      <c r="B106" s="17" cm="1">
        <f t="array" ref="B106">_xldudf_ZX81_DDONATION_LIGNEDIRECTE(2022,B101/2,B105,"NP",$B$66)</f>
        <v>5021</v>
      </c>
      <c r="C106" s="17" cm="1">
        <f t="array" ref="C106">_xldudf_ZX81_DDONATION_LIGNEDIRECTE(2022,C101/2,C105,"NP",$B$66)</f>
        <v>5611</v>
      </c>
      <c r="D106" s="17" cm="1">
        <f t="array" ref="D106">_xldudf_ZX81_DDONATION_LIGNEDIRECTE(2022,D101/2,D105,"NP",$B$66)</f>
        <v>0</v>
      </c>
      <c r="E106" s="17" cm="1">
        <f t="array" ref="E106">_xldudf_ZX81_DDONATION_LIGNEDIRECTE(2022,E101/2,E105,"NP",$B$66)</f>
        <v>0</v>
      </c>
      <c r="F106" s="17" cm="1">
        <f t="array" ref="F106">_xldudf_ZX81_DDONATION_LIGNEDIRECTE(2022,F101/2,F105,"NP",$B$66)</f>
        <v>0</v>
      </c>
      <c r="G106" s="17" cm="1">
        <f t="array" ref="G106">_xldudf_ZX81_DDONATION_LIGNEDIRECTE(2022,G101/2,G105,"NP",$B$66)</f>
        <v>0</v>
      </c>
      <c r="H106" s="13"/>
      <c r="I106" s="48"/>
      <c r="J106" s="49"/>
      <c r="K106" s="49"/>
      <c r="L106" s="50"/>
    </row>
    <row r="107" spans="1:12" x14ac:dyDescent="0.2">
      <c r="A107" s="13" t="s">
        <v>35</v>
      </c>
      <c r="B107" s="16">
        <f>B106*2</f>
        <v>10042</v>
      </c>
      <c r="C107" s="16">
        <f t="shared" ref="C107" si="49">C106*2</f>
        <v>11222</v>
      </c>
      <c r="D107" s="16">
        <f t="shared" ref="D107" si="50">D106*2</f>
        <v>0</v>
      </c>
      <c r="E107" s="16">
        <f t="shared" ref="E107" si="51">E106*2</f>
        <v>0</v>
      </c>
      <c r="F107" s="16">
        <f t="shared" ref="F107" si="52">F106*2</f>
        <v>0</v>
      </c>
      <c r="G107" s="16">
        <f t="shared" ref="G107" si="53">G106*2</f>
        <v>0</v>
      </c>
      <c r="H107" s="13"/>
      <c r="I107" s="48"/>
      <c r="J107" s="49"/>
      <c r="K107" s="49"/>
      <c r="L107" s="50"/>
    </row>
    <row r="108" spans="1:12" x14ac:dyDescent="0.2">
      <c r="A108" s="18" t="s">
        <v>36</v>
      </c>
      <c r="B108" s="13"/>
      <c r="C108" s="13"/>
      <c r="D108" s="13"/>
      <c r="E108" s="13"/>
      <c r="F108" s="13"/>
      <c r="G108" s="13"/>
      <c r="H108" s="13"/>
      <c r="I108" s="48"/>
      <c r="J108" s="49"/>
      <c r="K108" s="49"/>
      <c r="L108" s="50"/>
    </row>
    <row r="109" spans="1:12" ht="16" customHeight="1" x14ac:dyDescent="0.2">
      <c r="A109" s="13" t="s">
        <v>10</v>
      </c>
      <c r="B109" s="16">
        <f>B99/2</f>
        <v>197113.5</v>
      </c>
      <c r="C109" s="16">
        <f t="shared" ref="C109:G109" si="54">C99/2</f>
        <v>206941.5</v>
      </c>
      <c r="D109" s="16">
        <f t="shared" si="54"/>
        <v>216933.5</v>
      </c>
      <c r="E109" s="16">
        <f t="shared" si="54"/>
        <v>227120.5</v>
      </c>
      <c r="F109" s="16">
        <f t="shared" si="54"/>
        <v>237506.5</v>
      </c>
      <c r="G109" s="16">
        <f t="shared" si="54"/>
        <v>248095.5</v>
      </c>
      <c r="H109" s="13"/>
      <c r="I109" s="48"/>
      <c r="J109" s="49"/>
      <c r="K109" s="49"/>
      <c r="L109" s="50"/>
    </row>
    <row r="110" spans="1:12" x14ac:dyDescent="0.2">
      <c r="A110" s="13" t="s">
        <v>32</v>
      </c>
      <c r="B110" s="17" cm="1">
        <f t="array" ref="B110">_xldudf_ZX81_VALEURDROITDEMEMBRE(B109,"NP",$B$67)</f>
        <v>137979</v>
      </c>
      <c r="C110" s="17" cm="1">
        <f t="array" ref="C110">_xldudf_ZX81_VALEURDROITDEMEMBRE(C109,"NP",$B$67)</f>
        <v>144859</v>
      </c>
      <c r="D110" s="17" cm="1">
        <f t="array" ref="D110">_xldudf_ZX81_VALEURDROITDEMEMBRE(D109,"NP",$B$67)</f>
        <v>151853</v>
      </c>
      <c r="E110" s="17" cm="1">
        <f t="array" ref="E110">_xldudf_ZX81_VALEURDROITDEMEMBRE(E109,"NP",$B$67)</f>
        <v>158984</v>
      </c>
      <c r="F110" s="17" cm="1">
        <f t="array" ref="F110">_xldudf_ZX81_VALEURDROITDEMEMBRE(F109,"NP",$B$67)</f>
        <v>166254</v>
      </c>
      <c r="G110" s="17" cm="1">
        <f t="array" ref="G110">_xldudf_ZX81_VALEURDROITDEMEMBRE(G109,"NP",$B$67)</f>
        <v>173667</v>
      </c>
      <c r="H110" s="13"/>
      <c r="I110" s="48"/>
      <c r="J110" s="49"/>
      <c r="K110" s="49"/>
      <c r="L110" s="50"/>
    </row>
    <row r="111" spans="1:12" x14ac:dyDescent="0.2">
      <c r="A111" s="13" t="s">
        <v>4</v>
      </c>
      <c r="B111" s="16">
        <f>B110/2</f>
        <v>68989.5</v>
      </c>
      <c r="C111" s="16">
        <f t="shared" ref="C111" si="55">C110/2</f>
        <v>72429.5</v>
      </c>
      <c r="D111" s="16">
        <f t="shared" ref="D111" si="56">D110/2</f>
        <v>75926.5</v>
      </c>
      <c r="E111" s="16">
        <f t="shared" ref="E111" si="57">E110/2</f>
        <v>79492</v>
      </c>
      <c r="F111" s="16">
        <f t="shared" ref="F111" si="58">F110/2</f>
        <v>83127</v>
      </c>
      <c r="G111" s="16">
        <f t="shared" ref="G111" si="59">G110/2</f>
        <v>86833.5</v>
      </c>
      <c r="H111" s="13"/>
      <c r="I111" s="48"/>
      <c r="J111" s="49"/>
      <c r="K111" s="49"/>
      <c r="L111" s="50"/>
    </row>
    <row r="112" spans="1:12" x14ac:dyDescent="0.2">
      <c r="A112" s="13" t="s">
        <v>26</v>
      </c>
      <c r="B112" s="16">
        <f>$B$65/2</f>
        <v>150000</v>
      </c>
      <c r="C112" s="16">
        <f t="shared" ref="C112" si="60">$B$65/2</f>
        <v>150000</v>
      </c>
      <c r="D112" s="44" t="s">
        <v>38</v>
      </c>
      <c r="E112" s="44"/>
      <c r="F112" s="44"/>
      <c r="G112" s="44"/>
      <c r="H112" s="13"/>
      <c r="I112" s="48"/>
      <c r="J112" s="49"/>
      <c r="K112" s="49"/>
      <c r="L112" s="50"/>
    </row>
    <row r="113" spans="1:12" x14ac:dyDescent="0.2">
      <c r="A113" s="13" t="s">
        <v>4</v>
      </c>
      <c r="B113" s="16">
        <f>B112/2</f>
        <v>75000</v>
      </c>
      <c r="C113" s="16">
        <f t="shared" ref="C113" si="61">C112/2</f>
        <v>75000</v>
      </c>
      <c r="D113" s="44"/>
      <c r="E113" s="44"/>
      <c r="F113" s="44"/>
      <c r="G113" s="44"/>
      <c r="H113" s="13"/>
      <c r="I113" s="48"/>
      <c r="J113" s="49"/>
      <c r="K113" s="49"/>
      <c r="L113" s="50"/>
    </row>
    <row r="114" spans="1:12" x14ac:dyDescent="0.2">
      <c r="A114" s="13" t="s">
        <v>23</v>
      </c>
      <c r="B114" s="17" cm="1">
        <f t="array" ref="B114">_xldudf_ZX81_DDONATION_LIGNEDIRECTE(2022,B109/2,B113,"NP",$B$67)</f>
        <v>6992</v>
      </c>
      <c r="C114" s="17" cm="1">
        <f t="array" ref="C114">_xldudf_ZX81_DDONATION_LIGNEDIRECTE(2022,C109/2,C113,"NP",$B$67)</f>
        <v>7680</v>
      </c>
      <c r="D114" s="17" cm="1">
        <f t="array" ref="D114">_xldudf_ZX81_DDONATION_LIGNEDIRECTE(2022,D109/2,D113,"NP",$B$67)</f>
        <v>0</v>
      </c>
      <c r="E114" s="17" cm="1">
        <f t="array" ref="E114">_xldudf_ZX81_DDONATION_LIGNEDIRECTE(2022,E109/2,E113,"NP",$B$67)</f>
        <v>0</v>
      </c>
      <c r="F114" s="17" cm="1">
        <f t="array" ref="F114">_xldudf_ZX81_DDONATION_LIGNEDIRECTE(2022,F109/2,F113,"NP",$B$67)</f>
        <v>0</v>
      </c>
      <c r="G114" s="17" cm="1">
        <f t="array" ref="G114">_xldudf_ZX81_DDONATION_LIGNEDIRECTE(2022,G109/2,G113,"NP",$B$67)</f>
        <v>0</v>
      </c>
      <c r="H114" s="13"/>
      <c r="I114" s="48"/>
      <c r="J114" s="49"/>
      <c r="K114" s="49"/>
      <c r="L114" s="50"/>
    </row>
    <row r="115" spans="1:12" x14ac:dyDescent="0.2">
      <c r="A115" s="13" t="s">
        <v>35</v>
      </c>
      <c r="B115" s="16">
        <f>B114*2</f>
        <v>13984</v>
      </c>
      <c r="C115" s="16">
        <f t="shared" ref="C115" si="62">C114*2</f>
        <v>15360</v>
      </c>
      <c r="D115" s="16">
        <f t="shared" ref="D115" si="63">D114*2</f>
        <v>0</v>
      </c>
      <c r="E115" s="16">
        <f t="shared" ref="E115" si="64">E114*2</f>
        <v>0</v>
      </c>
      <c r="F115" s="16">
        <f t="shared" ref="F115" si="65">F114*2</f>
        <v>0</v>
      </c>
      <c r="G115" s="16">
        <f t="shared" ref="G115" si="66">G114*2</f>
        <v>0</v>
      </c>
      <c r="H115" s="13"/>
      <c r="I115" s="48"/>
      <c r="J115" s="49"/>
      <c r="K115" s="49"/>
      <c r="L115" s="50"/>
    </row>
    <row r="116" spans="1:12" x14ac:dyDescent="0.2">
      <c r="A116" s="18" t="s">
        <v>37</v>
      </c>
      <c r="B116" s="3">
        <f>B115+B107</f>
        <v>24026</v>
      </c>
      <c r="C116" s="3">
        <f t="shared" ref="C116" si="67">C115+C107</f>
        <v>26582</v>
      </c>
      <c r="D116" s="3">
        <f t="shared" ref="D116" si="68">D115+D107</f>
        <v>0</v>
      </c>
      <c r="E116" s="3">
        <f t="shared" ref="E116" si="69">E115+E107</f>
        <v>0</v>
      </c>
      <c r="F116" s="3">
        <f t="shared" ref="F116" si="70">F115+F107</f>
        <v>0</v>
      </c>
      <c r="G116" s="3">
        <f t="shared" ref="G116" si="71">G115+G107</f>
        <v>0</v>
      </c>
      <c r="H116" s="13"/>
      <c r="I116" s="48"/>
      <c r="J116" s="49"/>
      <c r="K116" s="49"/>
      <c r="L116" s="50"/>
    </row>
    <row r="117" spans="1:12" ht="17" thickBot="1" x14ac:dyDescent="0.25">
      <c r="A117" s="22" t="s">
        <v>25</v>
      </c>
      <c r="B117" s="23">
        <f t="shared" ref="B117:G117" si="72">B116/B98</f>
        <v>1.52361649965185E-2</v>
      </c>
      <c r="C117" s="23">
        <f t="shared" si="72"/>
        <v>1.6056479763894484E-2</v>
      </c>
      <c r="D117" s="23">
        <f t="shared" si="72"/>
        <v>0</v>
      </c>
      <c r="E117" s="23">
        <f t="shared" si="72"/>
        <v>0</v>
      </c>
      <c r="F117" s="23">
        <f t="shared" si="72"/>
        <v>0</v>
      </c>
      <c r="G117" s="23">
        <f t="shared" si="72"/>
        <v>0</v>
      </c>
      <c r="H117" s="13"/>
      <c r="I117" s="51"/>
      <c r="J117" s="52"/>
      <c r="K117" s="52"/>
      <c r="L117" s="53"/>
    </row>
    <row r="118" spans="1:12" x14ac:dyDescent="0.2">
      <c r="A118" s="13"/>
      <c r="B118" s="13"/>
      <c r="C118" s="13"/>
      <c r="D118" s="13"/>
      <c r="E118" s="13"/>
      <c r="F118" s="13"/>
      <c r="G118" s="13"/>
    </row>
  </sheetData>
  <sheetProtection algorithmName="SHA-512" hashValue="g+Ps6RwdAsp6u/+Xd+kJM1Bezu/J2kOj/1IHquQ3ZSx16ukBvuIPz6yAv7bmrvqWQaLa39jwlikfAOvY/rFDmw==" saltValue="ZQVBDedlAhUkuDCMPzUSnQ==" spinCount="100000" sheet="1" objects="1" scenarios="1"/>
  <mergeCells count="25">
    <mergeCell ref="D112:G113"/>
    <mergeCell ref="D75:G76"/>
    <mergeCell ref="D104:G105"/>
    <mergeCell ref="D35:G36"/>
    <mergeCell ref="I69:L85"/>
    <mergeCell ref="A63:L63"/>
    <mergeCell ref="D83:G84"/>
    <mergeCell ref="A91:L91"/>
    <mergeCell ref="I102:L117"/>
    <mergeCell ref="I30:L43"/>
    <mergeCell ref="A45:L45"/>
    <mergeCell ref="I49:L60"/>
    <mergeCell ref="D55:G56"/>
    <mergeCell ref="A26:L26"/>
    <mergeCell ref="B9:C9"/>
    <mergeCell ref="B10:C10"/>
    <mergeCell ref="B11:C11"/>
    <mergeCell ref="A13:L13"/>
    <mergeCell ref="I17:L18"/>
    <mergeCell ref="I20:L21"/>
    <mergeCell ref="A1:L1"/>
    <mergeCell ref="A2:L2"/>
    <mergeCell ref="A5:L5"/>
    <mergeCell ref="A6:L6"/>
    <mergeCell ref="A7:L7"/>
  </mergeCells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Scouëzec Tristan</dc:creator>
  <cp:lastModifiedBy>Le Scouëzec Tristan</cp:lastModifiedBy>
  <dcterms:created xsi:type="dcterms:W3CDTF">2023-11-10T16:56:23Z</dcterms:created>
  <dcterms:modified xsi:type="dcterms:W3CDTF">2023-11-16T18:52:29Z</dcterms:modified>
</cp:coreProperties>
</file>