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ristanlescouezec/Nextcloud ZX81/Code/AddIn Excel/Fiscal/"/>
    </mc:Choice>
  </mc:AlternateContent>
  <xr:revisionPtr revIDLastSave="0" documentId="13_ncr:1_{DB83E916-4ED2-4341-8190-D6C4ABE810CE}" xr6:coauthVersionLast="47" xr6:coauthVersionMax="47" xr10:uidLastSave="{00000000-0000-0000-0000-000000000000}"/>
  <workbookProtection workbookAlgorithmName="SHA-512" workbookHashValue="vV0U8HGH2kXvUiPcnhHh5RiTAOmOjLX4Q67NIc//62xoUZgeP4mEDqeXIqwSGaLqa79np0P23Nw7VujFJAD32g==" workbookSaltValue="w4W8R9c4Fwim/DTw5mfF2g==" workbookSpinCount="100000" lockStructure="1"/>
  <bookViews>
    <workbookView xWindow="17160" yWindow="500" windowWidth="34040" windowHeight="24940" xr2:uid="{FC3E262A-FE43-1D49-AA0E-C31B98EEFF28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2" i="1" l="1" a="1"/>
  <c r="M52" i="1" s="1"/>
  <c r="M36" i="1" a="1"/>
  <c r="M36" i="1" s="1"/>
  <c r="J67" i="1" l="1"/>
  <c r="I67" i="1"/>
  <c r="H67" i="1"/>
  <c r="G52" i="1"/>
  <c r="F52" i="1"/>
  <c r="E52" i="1"/>
  <c r="D52" i="1"/>
  <c r="C52" i="1"/>
  <c r="B52" i="1"/>
  <c r="G51" i="1"/>
  <c r="F51" i="1"/>
  <c r="E51" i="1"/>
  <c r="D51" i="1"/>
  <c r="C51" i="1"/>
  <c r="B51" i="1"/>
  <c r="J42" i="1"/>
  <c r="I42" i="1"/>
  <c r="H42" i="1"/>
  <c r="G42" i="1"/>
  <c r="F42" i="1"/>
  <c r="E42" i="1"/>
  <c r="D42" i="1"/>
  <c r="C42" i="1"/>
  <c r="B54" i="1" l="1"/>
  <c r="B36" i="1" l="1" a="1"/>
  <c r="B36" i="1" s="1"/>
  <c r="B42" i="1"/>
  <c r="J27" i="1"/>
  <c r="J45" i="1" s="1" a="1"/>
  <c r="J45" i="1" s="1"/>
  <c r="I27" i="1"/>
  <c r="H27" i="1"/>
  <c r="H41" i="1" s="1"/>
  <c r="G27" i="1"/>
  <c r="F27" i="1"/>
  <c r="E27" i="1"/>
  <c r="E41" i="1" s="1"/>
  <c r="D27" i="1"/>
  <c r="D41" i="1" s="1"/>
  <c r="C27" i="1"/>
  <c r="B27" i="1"/>
  <c r="J36" i="1" a="1"/>
  <c r="J36" i="1" s="1"/>
  <c r="I36" i="1" a="1"/>
  <c r="I36" i="1" s="1"/>
  <c r="H36" i="1" a="1"/>
  <c r="H36" i="1" s="1"/>
  <c r="G36" i="1" a="1"/>
  <c r="G36" i="1" s="1"/>
  <c r="F36" i="1" a="1"/>
  <c r="F36" i="1" s="1"/>
  <c r="E36" i="1" a="1"/>
  <c r="E36" i="1" s="1"/>
  <c r="D36" i="1" a="1"/>
  <c r="D36" i="1" s="1"/>
  <c r="C36" i="1" a="1"/>
  <c r="C36" i="1" s="1"/>
  <c r="J33" i="1"/>
  <c r="I33" i="1"/>
  <c r="H33" i="1"/>
  <c r="G33" i="1"/>
  <c r="F33" i="1"/>
  <c r="E33" i="1"/>
  <c r="D33" i="1"/>
  <c r="C33" i="1"/>
  <c r="B33" i="1"/>
  <c r="E43" i="1" l="1" a="1"/>
  <c r="E43" i="1" s="1"/>
  <c r="E50" i="1"/>
  <c r="I45" i="1" a="1"/>
  <c r="I45" i="1" s="1"/>
  <c r="J29" i="1" a="1"/>
  <c r="J29" i="1" s="1"/>
  <c r="H50" i="1"/>
  <c r="H64" i="1" s="1"/>
  <c r="H43" i="1" a="1"/>
  <c r="H43" i="1" s="1"/>
  <c r="B45" i="1" a="1"/>
  <c r="B45" i="1" s="1"/>
  <c r="C29" i="1" a="1"/>
  <c r="C29" i="1" s="1"/>
  <c r="I41" i="1"/>
  <c r="C45" i="1" a="1"/>
  <c r="C45" i="1" s="1"/>
  <c r="D29" i="1" a="1"/>
  <c r="D29" i="1" s="1"/>
  <c r="B41" i="1"/>
  <c r="J41" i="1"/>
  <c r="D45" i="1" a="1"/>
  <c r="D45" i="1" s="1"/>
  <c r="E29" i="1" a="1"/>
  <c r="E29" i="1" s="1"/>
  <c r="C41" i="1"/>
  <c r="F45" i="1" a="1"/>
  <c r="F45" i="1" s="1"/>
  <c r="G29" i="1" a="1"/>
  <c r="G29" i="1" s="1"/>
  <c r="D50" i="1"/>
  <c r="D43" i="1" a="1"/>
  <c r="D43" i="1" s="1"/>
  <c r="H29" i="1" a="1"/>
  <c r="H29" i="1" s="1"/>
  <c r="G45" i="1" a="1"/>
  <c r="G45" i="1" s="1"/>
  <c r="F41" i="1"/>
  <c r="E45" i="1" a="1"/>
  <c r="E45" i="1" s="1"/>
  <c r="F29" i="1" a="1"/>
  <c r="F29" i="1" s="1"/>
  <c r="H45" i="1" a="1"/>
  <c r="H45" i="1" s="1"/>
  <c r="I29" i="1" a="1"/>
  <c r="I29" i="1" s="1"/>
  <c r="G41" i="1"/>
  <c r="J28" i="1"/>
  <c r="I28" i="1"/>
  <c r="H28" i="1"/>
  <c r="G28" i="1"/>
  <c r="F28" i="1"/>
  <c r="E28" i="1"/>
  <c r="D28" i="1"/>
  <c r="C28" i="1"/>
  <c r="B28" i="1"/>
  <c r="B30" i="1" s="1"/>
  <c r="B32" i="1" s="1" a="1"/>
  <c r="B32" i="1" s="1"/>
  <c r="B34" i="1" s="1"/>
  <c r="J21" i="1"/>
  <c r="I21" i="1"/>
  <c r="H21" i="1"/>
  <c r="G21" i="1"/>
  <c r="F21" i="1"/>
  <c r="E21" i="1"/>
  <c r="D21" i="1"/>
  <c r="C21" i="1"/>
  <c r="B21" i="1"/>
  <c r="K20" i="1"/>
  <c r="K19" i="1"/>
  <c r="K18" i="1"/>
  <c r="D64" i="1" l="1"/>
  <c r="D59" i="1" a="1"/>
  <c r="D59" i="1" s="1"/>
  <c r="H47" i="1"/>
  <c r="D47" i="1"/>
  <c r="E59" i="1" a="1"/>
  <c r="E59" i="1" s="1"/>
  <c r="E64" i="1"/>
  <c r="E47" i="1"/>
  <c r="J30" i="1"/>
  <c r="B37" i="1"/>
  <c r="B38" i="1"/>
  <c r="D30" i="1"/>
  <c r="D32" i="1" s="1" a="1"/>
  <c r="D32" i="1" s="1"/>
  <c r="D34" i="1" s="1"/>
  <c r="C30" i="1"/>
  <c r="C32" i="1" s="1" a="1"/>
  <c r="C32" i="1" s="1"/>
  <c r="C34" i="1" s="1"/>
  <c r="H30" i="1"/>
  <c r="H32" i="1" s="1" a="1"/>
  <c r="H32" i="1" s="1"/>
  <c r="H34" i="1" s="1"/>
  <c r="C43" i="1" a="1"/>
  <c r="C43" i="1" s="1"/>
  <c r="C50" i="1"/>
  <c r="H46" i="1"/>
  <c r="H48" i="1" s="1"/>
  <c r="H66" i="1" s="1"/>
  <c r="E30" i="1"/>
  <c r="E32" i="1" s="1" a="1"/>
  <c r="E32" i="1" s="1"/>
  <c r="E34" i="1" s="1"/>
  <c r="F30" i="1"/>
  <c r="F32" i="1" s="1" a="1"/>
  <c r="F32" i="1" s="1"/>
  <c r="F34" i="1" s="1"/>
  <c r="G43" i="1" a="1"/>
  <c r="G43" i="1" s="1"/>
  <c r="G50" i="1"/>
  <c r="D46" i="1"/>
  <c r="D48" i="1" s="1"/>
  <c r="D66" i="1" s="1"/>
  <c r="J43" i="1" a="1"/>
  <c r="J43" i="1" s="1"/>
  <c r="J50" i="1"/>
  <c r="J64" i="1" s="1"/>
  <c r="G30" i="1"/>
  <c r="G32" i="1" s="1" a="1"/>
  <c r="G32" i="1" s="1"/>
  <c r="G34" i="1" s="1"/>
  <c r="B43" i="1" a="1"/>
  <c r="B43" i="1" s="1"/>
  <c r="B50" i="1"/>
  <c r="B64" i="1" s="1"/>
  <c r="F43" i="1" a="1"/>
  <c r="F43" i="1" s="1"/>
  <c r="F50" i="1"/>
  <c r="I30" i="1"/>
  <c r="I32" i="1" s="1" a="1"/>
  <c r="I32" i="1" s="1"/>
  <c r="I34" i="1" s="1"/>
  <c r="I43" i="1" a="1"/>
  <c r="I43" i="1" s="1"/>
  <c r="I50" i="1"/>
  <c r="I64" i="1" s="1"/>
  <c r="E46" i="1"/>
  <c r="E48" i="1" s="1"/>
  <c r="E66" i="1" s="1"/>
  <c r="K21" i="1"/>
  <c r="B39" i="1" l="1"/>
  <c r="C47" i="1"/>
  <c r="I47" i="1"/>
  <c r="F47" i="1"/>
  <c r="G47" i="1"/>
  <c r="B47" i="1"/>
  <c r="B65" i="1"/>
  <c r="J32" i="1" a="1"/>
  <c r="J32" i="1" s="1"/>
  <c r="J34" i="1" s="1"/>
  <c r="J37" i="1" s="1"/>
  <c r="M25" i="1" a="1"/>
  <c r="M25" i="1" s="1"/>
  <c r="C64" i="1"/>
  <c r="C59" i="1" a="1"/>
  <c r="C59" i="1" s="1"/>
  <c r="J47" i="1"/>
  <c r="F59" i="1" a="1"/>
  <c r="F59" i="1" s="1"/>
  <c r="F64" i="1"/>
  <c r="G64" i="1"/>
  <c r="G59" i="1" a="1"/>
  <c r="G59" i="1" s="1"/>
  <c r="H38" i="1"/>
  <c r="C38" i="1"/>
  <c r="D38" i="1"/>
  <c r="D37" i="1"/>
  <c r="D39" i="1" s="1"/>
  <c r="D65" i="1" s="1"/>
  <c r="I37" i="1"/>
  <c r="I39" i="1" s="1"/>
  <c r="I65" i="1" s="1"/>
  <c r="I38" i="1"/>
  <c r="G37" i="1"/>
  <c r="G38" i="1"/>
  <c r="H37" i="1"/>
  <c r="F37" i="1"/>
  <c r="F38" i="1"/>
  <c r="E37" i="1"/>
  <c r="E38" i="1"/>
  <c r="K34" i="1"/>
  <c r="C37" i="1"/>
  <c r="C39" i="1" s="1"/>
  <c r="C65" i="1" s="1"/>
  <c r="F46" i="1"/>
  <c r="F48" i="1" s="1"/>
  <c r="F66" i="1" s="1"/>
  <c r="B59" i="1" a="1"/>
  <c r="B59" i="1" s="1"/>
  <c r="B55" i="1" a="1"/>
  <c r="B55" i="1" s="1"/>
  <c r="B56" i="1" s="1"/>
  <c r="B57" i="1" s="1" a="1"/>
  <c r="B57" i="1" s="1"/>
  <c r="G46" i="1"/>
  <c r="G48" i="1" s="1"/>
  <c r="G66" i="1" s="1"/>
  <c r="K43" i="1"/>
  <c r="B46" i="1"/>
  <c r="B48" i="1" s="1"/>
  <c r="J46" i="1"/>
  <c r="J48" i="1" s="1"/>
  <c r="J66" i="1" s="1"/>
  <c r="I46" i="1"/>
  <c r="I48" i="1" s="1"/>
  <c r="I66" i="1" s="1"/>
  <c r="C46" i="1"/>
  <c r="C48" i="1" s="1"/>
  <c r="C66" i="1" s="1"/>
  <c r="I68" i="1" l="1"/>
  <c r="F39" i="1"/>
  <c r="F65" i="1" s="1"/>
  <c r="H39" i="1"/>
  <c r="H65" i="1" s="1"/>
  <c r="H68" i="1" s="1"/>
  <c r="B66" i="1"/>
  <c r="K66" i="1" s="1"/>
  <c r="K47" i="1"/>
  <c r="B60" i="1"/>
  <c r="B61" i="1"/>
  <c r="J38" i="1"/>
  <c r="J39" i="1" s="1"/>
  <c r="J65" i="1" s="1"/>
  <c r="E39" i="1"/>
  <c r="E65" i="1" s="1"/>
  <c r="G39" i="1"/>
  <c r="G65" i="1" s="1"/>
  <c r="K37" i="1"/>
  <c r="K46" i="1"/>
  <c r="K48" i="1"/>
  <c r="B62" i="1" l="1"/>
  <c r="J68" i="1"/>
  <c r="K65" i="1"/>
  <c r="C53" i="1"/>
  <c r="C54" i="1" s="1"/>
  <c r="K39" i="1"/>
  <c r="K38" i="1"/>
  <c r="C55" i="1" a="1"/>
  <c r="C55" i="1" s="1"/>
  <c r="C56" i="1" s="1"/>
  <c r="C57" i="1" s="1" a="1"/>
  <c r="C57" i="1" s="1"/>
  <c r="B67" i="1"/>
  <c r="C60" i="1" l="1"/>
  <c r="C61" i="1"/>
  <c r="B68" i="1"/>
  <c r="C62" i="1" l="1"/>
  <c r="C67" i="1" l="1"/>
  <c r="D53" i="1"/>
  <c r="D54" i="1" s="1"/>
  <c r="D55" i="1" s="1" a="1"/>
  <c r="D55" i="1" s="1"/>
  <c r="D56" i="1" s="1"/>
  <c r="D57" i="1" s="1" a="1"/>
  <c r="D57" i="1" s="1"/>
  <c r="D61" i="1" l="1"/>
  <c r="D60" i="1"/>
  <c r="C68" i="1"/>
  <c r="D62" i="1" l="1"/>
  <c r="D67" i="1" l="1"/>
  <c r="E53" i="1"/>
  <c r="E54" i="1" s="1"/>
  <c r="E55" i="1" s="1" a="1"/>
  <c r="E55" i="1" s="1"/>
  <c r="E56" i="1" s="1"/>
  <c r="E57" i="1" s="1" a="1"/>
  <c r="E57" i="1" s="1"/>
  <c r="E60" i="1" l="1"/>
  <c r="E61" i="1"/>
  <c r="D68" i="1"/>
  <c r="E62" i="1" l="1"/>
  <c r="E67" i="1" l="1"/>
  <c r="F53" i="1"/>
  <c r="F54" i="1" s="1"/>
  <c r="F55" i="1" s="1" a="1"/>
  <c r="F55" i="1" s="1"/>
  <c r="F56" i="1" s="1"/>
  <c r="F57" i="1" s="1" a="1"/>
  <c r="F57" i="1" s="1"/>
  <c r="F60" i="1" l="1"/>
  <c r="F61" i="1"/>
  <c r="E68" i="1"/>
  <c r="F62" i="1" l="1"/>
  <c r="F67" i="1" s="1"/>
  <c r="G53" i="1" l="1"/>
  <c r="G54" i="1" s="1"/>
  <c r="G55" i="1" s="1" a="1"/>
  <c r="G55" i="1" s="1"/>
  <c r="G56" i="1" s="1"/>
  <c r="G57" i="1" s="1" a="1"/>
  <c r="G57" i="1" s="1"/>
  <c r="G60" i="1" s="1"/>
  <c r="F68" i="1"/>
  <c r="K57" i="1" l="1"/>
  <c r="G61" i="1"/>
  <c r="K61" i="1" s="1"/>
  <c r="K60" i="1"/>
  <c r="G62" i="1" l="1"/>
  <c r="G67" i="1" s="1"/>
  <c r="K62" i="1" l="1"/>
  <c r="G68" i="1"/>
  <c r="K68" i="1" s="1"/>
  <c r="K6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<sst xmlns="http://schemas.openxmlformats.org/spreadsheetml/2006/main" count="63" uniqueCount="47">
  <si>
    <t>EXEMPLE D'UTILISATION DE LA BIBLIOTHEQUE DE FONCTIONS FISCALES "FISCALC" - par ZX81</t>
  </si>
  <si>
    <t>Contentieux fiscal</t>
  </si>
  <si>
    <t>TOTAL</t>
  </si>
  <si>
    <t>DONNEES</t>
  </si>
  <si>
    <t>Revenu imposable à l'IR au barème déclaré initialement</t>
  </si>
  <si>
    <t>Revenu imposable à l'IR au PFU déclaré initialement</t>
  </si>
  <si>
    <t>Base imposable ISF hors avoirs étrangers</t>
  </si>
  <si>
    <t>Impôts acquittés initialement</t>
  </si>
  <si>
    <t>IR</t>
  </si>
  <si>
    <t>Contributions sociales</t>
  </si>
  <si>
    <t>ISF</t>
  </si>
  <si>
    <t>Avoirs étrangers non déclarés au 1/01/N</t>
  </si>
  <si>
    <t>RCM non déclarés</t>
  </si>
  <si>
    <t>CALCULS IMPÔTS</t>
  </si>
  <si>
    <t>Revenu net redressé</t>
  </si>
  <si>
    <t>Légende:</t>
  </si>
  <si>
    <t>Données</t>
  </si>
  <si>
    <t>Formules Excel</t>
  </si>
  <si>
    <t>Formules FisCalc</t>
  </si>
  <si>
    <t>Nombre de parts</t>
  </si>
  <si>
    <t>IR au barème</t>
  </si>
  <si>
    <t>IR déjà payé</t>
  </si>
  <si>
    <t>IR à payer</t>
  </si>
  <si>
    <t>Intérêts de retard</t>
  </si>
  <si>
    <t>Proposition de rectification concernant des avoirs étrangers non déclarés depuis 2012 reçue le</t>
  </si>
  <si>
    <t>Taux</t>
  </si>
  <si>
    <t>Montant</t>
  </si>
  <si>
    <t>1. IR</t>
  </si>
  <si>
    <t>TOTAL IR</t>
  </si>
  <si>
    <t>2. CONTRIBUTIONS SOCIALES</t>
  </si>
  <si>
    <t>Revenu brut redressé (Revenu initial + RCM non déclarés)</t>
  </si>
  <si>
    <t>CSG déductible s/ RCM non déclarés N-1</t>
  </si>
  <si>
    <t>Base redressée</t>
  </si>
  <si>
    <t>Contributions sociales à payer</t>
  </si>
  <si>
    <t>TOTAL CONTRIBUTIONS SOCIALES</t>
  </si>
  <si>
    <t>3. ISF</t>
  </si>
  <si>
    <t>Actif net imposable hors avoirs étrangers</t>
  </si>
  <si>
    <t>Avoirs étrangers</t>
  </si>
  <si>
    <t>Dette IR/Contributions sociales/ISF sur régularisation</t>
  </si>
  <si>
    <t>Actif net imposable rectifié avant déduction ISF théorique</t>
  </si>
  <si>
    <t>ISF théorique déductible (après régularisation)</t>
  </si>
  <si>
    <t>BASE IMPOSABLE ISF RECTIFIEE</t>
  </si>
  <si>
    <t>ISF dû</t>
  </si>
  <si>
    <t>Pénalités pour manquement délibéré</t>
  </si>
  <si>
    <t>TOTAL ISF</t>
  </si>
  <si>
    <t>SYNTHESE</t>
  </si>
  <si>
    <t>TOTAL REGULARISATION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</si>
</sst>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u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5" tint="0.59996337778862885"/>
      </left>
      <right/>
      <top style="medium">
        <color theme="5" tint="0.59996337778862885"/>
      </top>
      <bottom/>
      <diagonal/>
    </border>
    <border>
      <left/>
      <right/>
      <top style="medium">
        <color theme="5" tint="0.59996337778862885"/>
      </top>
      <bottom/>
      <diagonal/>
    </border>
    <border>
      <left/>
      <right style="medium">
        <color theme="5" tint="0.59996337778862885"/>
      </right>
      <top style="medium">
        <color theme="5" tint="0.59996337778862885"/>
      </top>
      <bottom/>
      <diagonal/>
    </border>
    <border>
      <left style="medium">
        <color theme="5" tint="0.59996337778862885"/>
      </left>
      <right/>
      <top/>
      <bottom/>
      <diagonal/>
    </border>
    <border>
      <left/>
      <right style="medium">
        <color theme="5" tint="0.59996337778862885"/>
      </right>
      <top/>
      <bottom/>
      <diagonal/>
    </border>
    <border>
      <left style="medium">
        <color theme="5" tint="0.59996337778862885"/>
      </left>
      <right/>
      <top/>
      <bottom style="medium">
        <color theme="5" tint="0.59996337778862885"/>
      </bottom>
      <diagonal/>
    </border>
    <border>
      <left/>
      <right/>
      <top/>
      <bottom style="medium">
        <color theme="5" tint="0.59996337778862885"/>
      </bottom>
      <diagonal/>
    </border>
    <border>
      <left/>
      <right style="medium">
        <color theme="5" tint="0.59996337778862885"/>
      </right>
      <top/>
      <bottom style="medium">
        <color theme="5" tint="0.59996337778862885"/>
      </bottom>
      <diagonal/>
    </border>
    <border>
      <left style="thin">
        <color theme="5" tint="0.59999389629810485"/>
      </left>
      <right/>
      <top/>
      <bottom style="thin">
        <color theme="5" tint="0.59999389629810485"/>
      </bottom>
      <diagonal/>
    </border>
    <border>
      <left/>
      <right/>
      <top/>
      <bottom style="thin">
        <color theme="5" tint="0.59999389629810485"/>
      </bottom>
      <diagonal/>
    </border>
    <border>
      <left/>
      <right style="thin">
        <color theme="5" tint="0.59999389629810485"/>
      </right>
      <top/>
      <bottom style="thin">
        <color theme="5" tint="0.59999389629810485"/>
      </bottom>
      <diagonal/>
    </border>
    <border>
      <left/>
      <right/>
      <top style="thin">
        <color theme="5" tint="0.59999389629810485"/>
      </top>
      <bottom style="thin">
        <color theme="5" tint="0.59999389629810485"/>
      </bottom>
      <diagonal/>
    </border>
    <border>
      <left style="medium">
        <color theme="5" tint="0.59999389629810485"/>
      </left>
      <right/>
      <top style="medium">
        <color theme="5" tint="0.59999389629810485"/>
      </top>
      <bottom/>
      <diagonal/>
    </border>
    <border>
      <left/>
      <right/>
      <top style="medium">
        <color theme="5" tint="0.59999389629810485"/>
      </top>
      <bottom/>
      <diagonal/>
    </border>
    <border>
      <left/>
      <right style="medium">
        <color theme="5" tint="0.59999389629810485"/>
      </right>
      <top style="medium">
        <color theme="5" tint="0.59999389629810485"/>
      </top>
      <bottom/>
      <diagonal/>
    </border>
    <border>
      <left style="medium">
        <color theme="5" tint="0.59999389629810485"/>
      </left>
      <right/>
      <top/>
      <bottom/>
      <diagonal/>
    </border>
    <border>
      <left/>
      <right style="medium">
        <color theme="5" tint="0.59999389629810485"/>
      </right>
      <top/>
      <bottom/>
      <diagonal/>
    </border>
    <border>
      <left style="medium">
        <color theme="5" tint="0.59999389629810485"/>
      </left>
      <right/>
      <top/>
      <bottom style="medium">
        <color theme="5" tint="0.59999389629810485"/>
      </bottom>
      <diagonal/>
    </border>
    <border>
      <left/>
      <right/>
      <top/>
      <bottom style="medium">
        <color theme="5" tint="0.59999389629810485"/>
      </bottom>
      <diagonal/>
    </border>
    <border>
      <left/>
      <right style="medium">
        <color theme="5" tint="0.59999389629810485"/>
      </right>
      <top/>
      <bottom style="medium">
        <color theme="5" tint="0.59999389629810485"/>
      </bottom>
      <diagonal/>
    </border>
  </borders>
  <cellStyleXfs count="3">
    <xf numFmtId="0" fontId="0" fillId="0" borderId="0"/>
    <xf numFmtId="0" fontId="2" fillId="0" borderId="0"/>
    <xf numFmtId="9" fontId="6" fillId="0" borderId="0" applyFont="0" applyFill="0" applyBorder="0" applyAlignment="0" applyProtection="0"/>
  </cellStyleXfs>
  <cellXfs count="70">
    <xf numFmtId="0" fontId="0" fillId="0" borderId="0" xfId="0"/>
    <xf numFmtId="0" fontId="1" fillId="0" borderId="1" xfId="1" applyFont="1" applyBorder="1" applyAlignment="1">
      <alignment horizontal="right"/>
    </xf>
    <xf numFmtId="0" fontId="1" fillId="0" borderId="1" xfId="1" applyFont="1" applyBorder="1" applyAlignment="1">
      <alignment horizontal="right" vertical="center"/>
    </xf>
    <xf numFmtId="0" fontId="3" fillId="0" borderId="2" xfId="1" applyFont="1" applyBorder="1"/>
    <xf numFmtId="3" fontId="3" fillId="0" borderId="2" xfId="1" applyNumberFormat="1" applyFont="1" applyBorder="1"/>
    <xf numFmtId="3" fontId="3" fillId="3" borderId="2" xfId="1" applyNumberFormat="1" applyFont="1" applyFill="1" applyBorder="1" applyAlignment="1">
      <alignment horizontal="right" vertical="center"/>
    </xf>
    <xf numFmtId="3" fontId="3" fillId="3" borderId="2" xfId="1" applyNumberFormat="1" applyFont="1" applyFill="1" applyBorder="1"/>
    <xf numFmtId="3" fontId="3" fillId="0" borderId="2" xfId="1" applyNumberFormat="1" applyFont="1" applyBorder="1" applyAlignment="1">
      <alignment horizontal="right" vertical="center"/>
    </xf>
    <xf numFmtId="3" fontId="3" fillId="0" borderId="2" xfId="1" applyNumberFormat="1" applyFont="1" applyBorder="1" applyAlignment="1">
      <alignment horizontal="right"/>
    </xf>
    <xf numFmtId="0" fontId="3" fillId="0" borderId="2" xfId="1" applyFont="1" applyBorder="1" applyAlignment="1">
      <alignment horizontal="right"/>
    </xf>
    <xf numFmtId="0" fontId="4" fillId="0" borderId="2" xfId="1" applyFont="1" applyBorder="1"/>
    <xf numFmtId="0" fontId="3" fillId="0" borderId="0" xfId="1" applyFont="1" applyAlignment="1">
      <alignment horizontal="right" vertical="center"/>
    </xf>
    <xf numFmtId="0" fontId="1" fillId="0" borderId="2" xfId="1" applyFont="1" applyBorder="1"/>
    <xf numFmtId="3" fontId="1" fillId="0" borderId="2" xfId="1" applyNumberFormat="1" applyFont="1" applyBorder="1" applyAlignment="1">
      <alignment horizontal="right"/>
    </xf>
    <xf numFmtId="0" fontId="3" fillId="0" borderId="0" xfId="1" applyFont="1"/>
    <xf numFmtId="3" fontId="0" fillId="0" borderId="0" xfId="0" applyNumberFormat="1"/>
    <xf numFmtId="0" fontId="5" fillId="0" borderId="3" xfId="0" applyFont="1" applyBorder="1"/>
    <xf numFmtId="0" fontId="5" fillId="0" borderId="6" xfId="0" applyFont="1" applyBorder="1"/>
    <xf numFmtId="0" fontId="5" fillId="0" borderId="8" xfId="0" applyFont="1" applyBorder="1" applyAlignment="1">
      <alignment horizontal="justify" vertical="center"/>
    </xf>
    <xf numFmtId="3" fontId="3" fillId="4" borderId="2" xfId="1" applyNumberFormat="1" applyFont="1" applyFill="1" applyBorder="1"/>
    <xf numFmtId="3" fontId="3" fillId="4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/>
    </xf>
    <xf numFmtId="14" fontId="0" fillId="0" borderId="0" xfId="0" applyNumberFormat="1"/>
    <xf numFmtId="0" fontId="1" fillId="2" borderId="2" xfId="1" applyFont="1" applyFill="1" applyBorder="1"/>
    <xf numFmtId="0" fontId="1" fillId="2" borderId="1" xfId="1" applyFont="1" applyFill="1" applyBorder="1" applyAlignment="1">
      <alignment horizontal="right" vertical="center"/>
    </xf>
    <xf numFmtId="0" fontId="1" fillId="7" borderId="2" xfId="1" applyFont="1" applyFill="1" applyBorder="1" applyAlignment="1">
      <alignment horizontal="left" vertical="center"/>
    </xf>
    <xf numFmtId="14" fontId="3" fillId="7" borderId="2" xfId="1" applyNumberFormat="1" applyFont="1" applyFill="1" applyBorder="1" applyAlignment="1">
      <alignment horizontal="right" vertical="center"/>
    </xf>
    <xf numFmtId="0" fontId="3" fillId="7" borderId="2" xfId="1" applyFont="1" applyFill="1" applyBorder="1" applyAlignment="1">
      <alignment horizontal="right" vertical="center"/>
    </xf>
    <xf numFmtId="3" fontId="3" fillId="7" borderId="2" xfId="1" applyNumberFormat="1" applyFont="1" applyFill="1" applyBorder="1" applyAlignment="1">
      <alignment horizontal="right" vertical="center"/>
    </xf>
    <xf numFmtId="0" fontId="0" fillId="0" borderId="2" xfId="0" applyBorder="1"/>
    <xf numFmtId="3" fontId="0" fillId="0" borderId="2" xfId="0" applyNumberFormat="1" applyBorder="1"/>
    <xf numFmtId="164" fontId="0" fillId="4" borderId="2" xfId="0" applyNumberFormat="1" applyFill="1" applyBorder="1"/>
    <xf numFmtId="3" fontId="0" fillId="6" borderId="2" xfId="0" applyNumberFormat="1" applyFill="1" applyBorder="1"/>
    <xf numFmtId="10" fontId="0" fillId="6" borderId="2" xfId="2" applyNumberFormat="1" applyFont="1" applyFill="1" applyBorder="1"/>
    <xf numFmtId="3" fontId="7" fillId="0" borderId="2" xfId="0" applyNumberFormat="1" applyFont="1" applyBorder="1"/>
    <xf numFmtId="0" fontId="1" fillId="2" borderId="2" xfId="1" applyFont="1" applyFill="1" applyBorder="1" applyAlignment="1">
      <alignment horizontal="right" vertical="center"/>
    </xf>
    <xf numFmtId="0" fontId="7" fillId="0" borderId="2" xfId="0" applyFont="1" applyBorder="1"/>
    <xf numFmtId="0" fontId="7" fillId="0" borderId="1" xfId="0" applyFont="1" applyBorder="1"/>
    <xf numFmtId="3" fontId="0" fillId="3" borderId="2" xfId="0" applyNumberFormat="1" applyFill="1" applyBorder="1"/>
    <xf numFmtId="3" fontId="7" fillId="3" borderId="2" xfId="0" applyNumberFormat="1" applyFont="1" applyFill="1" applyBorder="1"/>
    <xf numFmtId="0" fontId="0" fillId="0" borderId="0" xfId="0" applyAlignment="1">
      <alignment wrapTex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5" fillId="5" borderId="0" xfId="0" applyFont="1" applyFill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</cellXfs>
  <cellStyles count="3">
    <cellStyle name="Normal" xfId="0" builtinId="0"/>
    <cellStyle name="Normal 2" xfId="1" xr:uid="{693E26AA-E2F8-EB4F-9CE6-D063DA5CE80A}"/>
    <cellStyle name="Pourcenta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28</xdr:row>
      <xdr:rowOff>11043</xdr:rowOff>
    </xdr:from>
    <xdr:to>
      <xdr:col>11</xdr:col>
      <xdr:colOff>176695</xdr:colOff>
      <xdr:row>31</xdr:row>
      <xdr:rowOff>110435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F4A6968B-0CDC-3978-6506-15D40EB5295D}"/>
            </a:ext>
          </a:extLst>
        </xdr:cNvPr>
        <xdr:cNvCxnSpPr/>
      </xdr:nvCxnSpPr>
      <xdr:spPr>
        <a:xfrm flipH="1">
          <a:off x="12015304" y="5599043"/>
          <a:ext cx="1082261" cy="717827"/>
        </a:xfrm>
        <a:prstGeom prst="straightConnector1">
          <a:avLst/>
        </a:prstGeom>
        <a:ln w="19050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2">
          <a:schemeClr val="accent4"/>
        </a:lnRef>
        <a:fillRef idx="0">
          <a:schemeClr val="accent4"/>
        </a:fillRef>
        <a:effectRef idx="1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1</xdr:col>
      <xdr:colOff>812800</xdr:colOff>
      <xdr:row>38</xdr:row>
      <xdr:rowOff>20320</xdr:rowOff>
    </xdr:from>
    <xdr:to>
      <xdr:col>12</xdr:col>
      <xdr:colOff>10160</xdr:colOff>
      <xdr:row>43</xdr:row>
      <xdr:rowOff>182880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7E6F4FD1-5DC1-AD1B-4F74-A8581120DD5F}"/>
            </a:ext>
          </a:extLst>
        </xdr:cNvPr>
        <xdr:cNvCxnSpPr/>
      </xdr:nvCxnSpPr>
      <xdr:spPr>
        <a:xfrm flipH="1">
          <a:off x="4673600" y="7772400"/>
          <a:ext cx="8432800" cy="1188720"/>
        </a:xfrm>
        <a:prstGeom prst="straightConnector1">
          <a:avLst/>
        </a:prstGeom>
        <a:ln w="25400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20320</xdr:colOff>
      <xdr:row>54</xdr:row>
      <xdr:rowOff>20320</xdr:rowOff>
    </xdr:from>
    <xdr:to>
      <xdr:col>12</xdr:col>
      <xdr:colOff>0</xdr:colOff>
      <xdr:row>56</xdr:row>
      <xdr:rowOff>101600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70E9D235-A34E-60BB-6BBC-268D06552E85}"/>
            </a:ext>
          </a:extLst>
        </xdr:cNvPr>
        <xdr:cNvCxnSpPr/>
      </xdr:nvCxnSpPr>
      <xdr:spPr>
        <a:xfrm flipH="1">
          <a:off x="9306560" y="11043920"/>
          <a:ext cx="3789680" cy="487680"/>
        </a:xfrm>
        <a:prstGeom prst="straightConnector1">
          <a:avLst/>
        </a:prstGeom>
        <a:ln w="25400">
          <a:solidFill>
            <a:schemeClr val="accent2">
              <a:lumMod val="40000"/>
              <a:lumOff val="6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  <wetp:taskpane dockstate="right" visibility="0" width="350" row="0">
    <wetp:webextensionref xmlns:r="http://schemas.openxmlformats.org/officeDocument/2006/relationships" r:id="rId2"/>
  </wetp:taskpane>
  <wetp:taskpane dockstate="right" visibility="0" width="350" row="0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54459752-8523-8243-8F3B-03EFDA2AE05F}">
  <we:reference id="62086664-e02b-438a-a3f1-a738f2a0c16d" version="1.0.0.0" store="developer" storeType="Registry"/>
  <we:alternateReferences/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_xldudf_ZX81_IR</we:customFunctionIds>
        <we:customFunctionIds>_xldudf_ZX81_ABATT10</we:customFunctionIds>
        <we:customFunctionIds>_xldudf_ZX81_SALAIRENET</we:customFunctionIds>
        <we:customFunctionIds>_xldudf_ZX81_ABATT10_PENSIONS</we:customFunctionIds>
        <we:customFunctionIds>_xldudf_ZX81_PENSIONNETTE</we:customFunctionIds>
        <we:customFunctionIds>_xldudf_ZX81_TAUX_MARGINAL</we:customFunctionIds>
        <we:customFunctionIds>_xldudf_ZX81_ABATT_PV_IMMO_IR</we:customFunctionIds>
        <we:customFunctionIds>_xldudf_ZX81_TEI_PV_IMMO_IR</we:customFunctionIds>
        <we:customFunctionIds>_xldudf_ZX81_ABATT_PV_IMMO_CS</we:customFunctionIds>
        <we:customFunctionIds>_xldudf_ZX81_TEI_PV_IMMO_CS</we:customFunctionIds>
        <we:customFunctionIds>_xldudf_ZX81_TEI_PV_IMMO</we:customFunctionIds>
        <we:customFunctionIds>_xldudf_ZX81_TAXE_PV_IMMO</we:customFunctionIds>
        <we:customFunctionIds>_xldudf_ZX81_CEHR</we:customFunctionIds>
        <we:customFunctionIds>_xldudf_ZX81_IS</we:customFunctionIds>
        <we:customFunctionIds>_xldudf_ZX81_IS_PME</we:customFunctionIds>
        <we:customFunctionIds>_xldudf_ZX81_TEI_CVAE</we:customFunctionIds>
        <we:customFunctionIds>_xldudf_ZX81_CVAE</we:customFunctionIds>
        <we:customFunctionIds>_xldudf_ZX81_ISF_IFI</we:customFunctionIds>
        <we:customFunctionIds>_xldudf_ZX81_DE_CESSION_FONDS</we:customFunctionIds>
        <we:customFunctionIds>_xldudf_ZX81_DDONATION_LIGNEDIRECTE</we:customFunctionIds>
        <we:customFunctionIds>_xldudf_ZX81_DDONATION_CONJOINT</we:customFunctionIds>
        <we:customFunctionIds>_xldudf_ZX81_DDONATION_FRERESOEUR</we:customFunctionIds>
        <we:customFunctionIds>_xldudf_ZX81_DSUCCESSION_LIGNEDIRECTE</we:customFunctionIds>
        <we:customFunctionIds>_xldudf_ZX81_DSUCCESSION_FRERESOEUR</we:customFunctionIds>
        <we:customFunctionIds>_xldudf_ZX81_VALEURDROITDEMEMBRE</we:customFunctionIds>
        <we:customFunctionIds>_xldudf_ZX81_TAUXINTERETSRETARD</we:customFunctionIds>
        <we:customFunctionIds>_xldudf_ZX81_TAUXINTERETSMORATOIRES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03474C95-0E1D-8540-A874-534108D8C126}">
  <we:reference id="62086664-e02b-438a-a3f1-a738f2a0c16e" version="1.0.0.0" store="developer" storeType="Registry"/>
  <we:alternateReferences/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_xldudf_WIPZX81_IR</we:customFunctionIds>
        <we:customFunctionIds>_xldudf_WIPZX81_ABATT10</we:customFunctionIds>
        <we:customFunctionIds>_xldudf_WIPZX81_SALAIRENET</we:customFunctionIds>
        <we:customFunctionIds>_xldudf_WIPZX81_ABATT10_PENSIONS</we:customFunctionIds>
        <we:customFunctionIds>_xldudf_WIPZX81_PENSIONNETTE</we:customFunctionIds>
        <we:customFunctionIds>_xldudf_WIPZX81_TAUX_MARGINAL</we:customFunctionIds>
        <we:customFunctionIds>_xldudf_WIPZX81_ABATT_PV_IMMO_IR</we:customFunctionIds>
        <we:customFunctionIds>_xldudf_WIPZX81_TEI_PV_IMMO_IR</we:customFunctionIds>
        <we:customFunctionIds>_xldudf_WIPZX81_ABATT_PV_IMMO_CS</we:customFunctionIds>
        <we:customFunctionIds>_xldudf_WIPZX81_TEI_PV_IMMO_CS</we:customFunctionIds>
        <we:customFunctionIds>_xldudf_WIPZX81_TEI_PV_IMMO</we:customFunctionIds>
        <we:customFunctionIds>_xldudf_WIPZX81_TAXE_PV_IMMO</we:customFunctionIds>
        <we:customFunctionIds>_xldudf_WIPZX81_TAXE_COMM_TERRAINS_CONST</we:customFunctionIds>
        <we:customFunctionIds>_xldudf_WIPZX81_TAXE_NAT_TERRAINS_CONST</we:customFunctionIds>
        <we:customFunctionIds>_xldudf_WIPZX81_CEHR</we:customFunctionIds>
        <we:customFunctionIds>_xldudf_WIPZX81_PV_MOB_PFU_OU_BAREME</we:customFunctionIds>
        <we:customFunctionIds>_xldudf_WIPZX81_CS_RP</we:customFunctionIds>
        <we:customFunctionIds>_xldudf_WIPZX81_CS_PP</we:customFunctionIds>
        <we:customFunctionIds>_xldudf_WIPZX81_CSG_D</we:customFunctionIds>
        <we:customFunctionIds>_xldudf_WIPZX81_IS</we:customFunctionIds>
        <we:customFunctionIds>_xldudf_WIPZX81_IS_PME</we:customFunctionIds>
        <we:customFunctionIds>_xldudf_WIPZX81_TEI_CVAE</we:customFunctionIds>
        <we:customFunctionIds>_xldudf_WIPZX81_CVAE</we:customFunctionIds>
        <we:customFunctionIds>_xldudf_WIPZX81_ISF_IFI</we:customFunctionIds>
        <we:customFunctionIds>_xldudf_WIPZX81_DE_CESSION_FONDS</we:customFunctionIds>
        <we:customFunctionIds>_xldudf_WIPZX81_DDONATION_LIGNEDIRECTE</we:customFunctionIds>
        <we:customFunctionIds>_xldudf_WIPZX81_DDONATION_CONJOINT</we:customFunctionIds>
        <we:customFunctionIds>_xldudf_WIPZX81_DDONATION_FRERESOEUR</we:customFunctionIds>
        <we:customFunctionIds>_xldudf_WIPZX81_DSUCCESSION_LIGNEDIRECTE</we:customFunctionIds>
        <we:customFunctionIds>_xldudf_WIPZX81_DSUCCESSION_FRERESOEUR</we:customFunctionIds>
        <we:customFunctionIds>_xldudf_WIPZX81_VALEURDROITDEMEMBRE</we:customFunctionIds>
        <we:customFunctionIds>_xldudf_WIPZX81_TAUXINTERETSRETARD</we:customFunctionIds>
        <we:customFunctionIds>_xldudf_WIPZX81_TAUXINTERETSMORATOIRES</we:customFunctionIds>
      </we:customFunctionIdList>
    </a:ext>
  </we:extLst>
</we:webextension>
</file>

<file path=xl/webextensions/webextension3.xml><?xml version="1.0" encoding="utf-8"?>
<we:webextension xmlns:we="http://schemas.microsoft.com/office/webextensions/webextension/2010/11" id="{5E8DBB77-8756-4847-95B9-9F1C35D68DFF}">
  <we:reference id="wa200005324" version="1.0.0.0" store="fr-FR" storeType="OMEX"/>
  <we:alternateReferences>
    <we:reference id="wa200005324" version="1.0.0.0" store="WA200005324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 val="1"/>
    </a:ext>
    <a:ext xmlns:a="http://schemas.openxmlformats.org/drawingml/2006/main" uri="{7C84B067-C214-45C3-A712-C9D94CD141B2}">
      <we:customFunctionIdList>
        <we:customFunctionIds>_xldudf_ZX81_IR</we:customFunctionIds>
        <we:customFunctionIds>_xldudf_ZX81_ABATT10</we:customFunctionIds>
        <we:customFunctionIds>_xldudf_ZX81_SALAIRENET</we:customFunctionIds>
        <we:customFunctionIds>_xldudf_ZX81_ABATT10_PENSIONS</we:customFunctionIds>
        <we:customFunctionIds>_xldudf_ZX81_PENSIONNETTE</we:customFunctionIds>
        <we:customFunctionIds>_xldudf_ZX81_TAUX_MARGINAL</we:customFunctionIds>
        <we:customFunctionIds>_xldudf_ZX81_ABATT_PV_IMMO_IR</we:customFunctionIds>
        <we:customFunctionIds>_xldudf_ZX81_TEI_PV_IMMO_IR</we:customFunctionIds>
        <we:customFunctionIds>_xldudf_ZX81_ABATT_PV_IMMO_CS</we:customFunctionIds>
        <we:customFunctionIds>_xldudf_ZX81_TEI_PV_IMMO_CS</we:customFunctionIds>
        <we:customFunctionIds>_xldudf_ZX81_TEI_PV_IMMO</we:customFunctionIds>
        <we:customFunctionIds>_xldudf_ZX81_TAXE_PV_IMMO</we:customFunctionIds>
        <we:customFunctionIds>_xldudf_ZX81_TAXE_COMM_TERRAINS_CONST</we:customFunctionIds>
        <we:customFunctionIds>_xldudf_ZX81_TAXE_NAT_TERRAINS_CONST</we:customFunctionIds>
        <we:customFunctionIds>_xldudf_ZX81_CEHR</we:customFunctionIds>
        <we:customFunctionIds>_xldudf_ZX81_PV_MOB_PFU_OU_BAREME</we:customFunctionIds>
        <we:customFunctionIds>_xldudf_ZX81_CS_RP</we:customFunctionIds>
        <we:customFunctionIds>_xldudf_ZX81_CS_PP</we:customFunctionIds>
        <we:customFunctionIds>_xldudf_ZX81_CSG_D</we:customFunctionIds>
        <we:customFunctionIds>_xldudf_ZX81_IS</we:customFunctionIds>
        <we:customFunctionIds>_xldudf_ZX81_IS_PME</we:customFunctionIds>
        <we:customFunctionIds>_xldudf_ZX81_TEI_CVAE</we:customFunctionIds>
        <we:customFunctionIds>_xldudf_ZX81_CVAE</we:customFunctionIds>
        <we:customFunctionIds>_xldudf_ZX81_ISF_IFI</we:customFunctionIds>
        <we:customFunctionIds>_xldudf_ZX81_DE_CESSION_FONDS</we:customFunctionIds>
        <we:customFunctionIds>_xldudf_ZX81_DDONATION_LIGNEDIRECTE</we:customFunctionIds>
        <we:customFunctionIds>_xldudf_ZX81_DDONATION_CONJOINT</we:customFunctionIds>
        <we:customFunctionIds>_xldudf_ZX81_DDONATION_FRERESOEUR</we:customFunctionIds>
        <we:customFunctionIds>_xldudf_ZX81_DSUCCESSION_LIGNEDIRECTE</we:customFunctionIds>
        <we:customFunctionIds>_xldudf_ZX81_DSUCCESSION_FRERESOEUR</we:customFunctionIds>
        <we:customFunctionIds>_xldudf_ZX81_VALEURDROITDEMEMBRE</we:customFunctionIds>
        <we:customFunctionIds>_xldudf_ZX81_TAUXINTERETSRETARD</we:customFunctionIds>
        <we:customFunctionIds>_xldudf_ZX81_TAUXINTERETSMORATOIRES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8B6D3-77D3-9843-BF5D-72484E7D6D60}">
  <dimension ref="A1:Q68"/>
  <sheetViews>
    <sheetView tabSelected="1" zoomScale="125" workbookViewId="0">
      <selection activeCell="M63" sqref="M63"/>
    </sheetView>
  </sheetViews>
  <sheetFormatPr baseColWidth="10" defaultRowHeight="16" x14ac:dyDescent="0.2"/>
  <cols>
    <col min="1" max="1" width="50.6640625" customWidth="1"/>
    <col min="2" max="11" width="11.83203125" customWidth="1"/>
    <col min="12" max="12" width="2.5" customWidth="1"/>
    <col min="13" max="13" width="26" customWidth="1"/>
  </cols>
  <sheetData>
    <row r="1" spans="1:12" x14ac:dyDescent="0.2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</row>
    <row r="2" spans="1:12" x14ac:dyDescent="0.2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4" spans="1:12" x14ac:dyDescent="0.2">
      <c r="A4" t="s">
        <v>24</v>
      </c>
      <c r="E4" s="22">
        <v>44757</v>
      </c>
    </row>
    <row r="6" spans="1:12" x14ac:dyDescent="0.2">
      <c r="A6" s="16" t="s">
        <v>15</v>
      </c>
      <c r="B6" s="64" t="s">
        <v>16</v>
      </c>
      <c r="C6" s="65"/>
    </row>
    <row r="7" spans="1:12" x14ac:dyDescent="0.2">
      <c r="A7" s="17"/>
      <c r="B7" s="66" t="s">
        <v>17</v>
      </c>
      <c r="C7" s="67"/>
    </row>
    <row r="8" spans="1:12" x14ac:dyDescent="0.2">
      <c r="A8" s="18"/>
      <c r="B8" s="68" t="s">
        <v>18</v>
      </c>
      <c r="C8" s="69"/>
    </row>
    <row r="10" spans="1:12" x14ac:dyDescent="0.2">
      <c r="A10" s="25" t="s">
        <v>3</v>
      </c>
      <c r="B10" s="26"/>
      <c r="C10" s="26"/>
      <c r="D10" s="26"/>
      <c r="E10" s="26"/>
      <c r="F10" s="27"/>
      <c r="G10" s="27"/>
      <c r="H10" s="26"/>
      <c r="I10" s="26"/>
      <c r="J10" s="26"/>
      <c r="K10" s="28"/>
    </row>
    <row r="11" spans="1:12" x14ac:dyDescent="0.2">
      <c r="A11" s="1"/>
      <c r="B11" s="2">
        <v>2012</v>
      </c>
      <c r="C11" s="2">
        <v>2013</v>
      </c>
      <c r="D11" s="2">
        <v>2014</v>
      </c>
      <c r="E11" s="2">
        <v>2015</v>
      </c>
      <c r="F11" s="2">
        <v>2016</v>
      </c>
      <c r="G11" s="2">
        <v>2017</v>
      </c>
      <c r="H11" s="2">
        <v>2018</v>
      </c>
      <c r="I11" s="2">
        <v>2019</v>
      </c>
      <c r="J11" s="2">
        <v>2020</v>
      </c>
      <c r="K11" s="2" t="s">
        <v>2</v>
      </c>
    </row>
    <row r="13" spans="1:12" x14ac:dyDescent="0.2">
      <c r="A13" s="3" t="s">
        <v>4</v>
      </c>
      <c r="B13" s="19">
        <v>66846</v>
      </c>
      <c r="C13" s="19">
        <v>66307</v>
      </c>
      <c r="D13" s="19">
        <v>78749</v>
      </c>
      <c r="E13" s="19">
        <v>68393</v>
      </c>
      <c r="F13" s="19">
        <v>64954</v>
      </c>
      <c r="G13" s="19">
        <v>63652</v>
      </c>
      <c r="H13" s="19">
        <v>61698</v>
      </c>
      <c r="I13" s="19">
        <v>90014</v>
      </c>
      <c r="J13" s="19">
        <v>94564</v>
      </c>
      <c r="K13" s="5"/>
    </row>
    <row r="14" spans="1:12" x14ac:dyDescent="0.2">
      <c r="A14" s="3" t="s">
        <v>5</v>
      </c>
      <c r="B14" s="6"/>
      <c r="C14" s="6"/>
      <c r="D14" s="6"/>
      <c r="E14" s="6"/>
      <c r="F14" s="6"/>
      <c r="G14" s="6"/>
      <c r="H14" s="19">
        <v>387</v>
      </c>
      <c r="I14" s="19">
        <v>0</v>
      </c>
      <c r="J14" s="19">
        <v>0</v>
      </c>
      <c r="K14" s="5"/>
    </row>
    <row r="15" spans="1:12" x14ac:dyDescent="0.2">
      <c r="A15" s="3" t="s">
        <v>6</v>
      </c>
      <c r="B15" s="20">
        <v>1054020</v>
      </c>
      <c r="C15" s="20">
        <v>1115288</v>
      </c>
      <c r="D15" s="20">
        <v>1084419</v>
      </c>
      <c r="E15" s="20">
        <v>1150392</v>
      </c>
      <c r="F15" s="20">
        <v>1169740</v>
      </c>
      <c r="G15" s="20">
        <v>1205911</v>
      </c>
      <c r="H15" s="5"/>
      <c r="I15" s="5"/>
      <c r="J15" s="5"/>
      <c r="K15" s="5"/>
    </row>
    <row r="16" spans="1:12" x14ac:dyDescent="0.2">
      <c r="A16" s="3"/>
      <c r="B16" s="8"/>
      <c r="C16" s="8"/>
      <c r="D16" s="8"/>
      <c r="E16" s="8"/>
      <c r="F16" s="9"/>
      <c r="G16" s="9"/>
      <c r="H16" s="9"/>
      <c r="I16" s="9"/>
      <c r="J16" s="9"/>
      <c r="K16" s="5"/>
    </row>
    <row r="17" spans="1:17" x14ac:dyDescent="0.2">
      <c r="A17" s="10" t="s">
        <v>7</v>
      </c>
      <c r="B17" s="8"/>
      <c r="C17" s="8"/>
      <c r="D17" s="8"/>
      <c r="E17" s="8"/>
      <c r="F17" s="9"/>
      <c r="G17" s="11"/>
      <c r="H17" s="9"/>
      <c r="I17" s="9"/>
      <c r="J17" s="9"/>
      <c r="K17" s="5"/>
    </row>
    <row r="18" spans="1:17" x14ac:dyDescent="0.2">
      <c r="A18" s="3" t="s">
        <v>8</v>
      </c>
      <c r="B18" s="19">
        <v>5479</v>
      </c>
      <c r="C18" s="19">
        <v>5897</v>
      </c>
      <c r="D18" s="19">
        <v>8202</v>
      </c>
      <c r="E18" s="19">
        <v>6671</v>
      </c>
      <c r="F18" s="19">
        <v>4801</v>
      </c>
      <c r="G18" s="19">
        <v>4472</v>
      </c>
      <c r="H18" s="19">
        <v>-4278</v>
      </c>
      <c r="I18" s="19">
        <v>9824</v>
      </c>
      <c r="J18" s="19">
        <v>16381</v>
      </c>
      <c r="K18" s="7">
        <f>SUM(B18:J18)</f>
        <v>57449</v>
      </c>
    </row>
    <row r="19" spans="1:17" x14ac:dyDescent="0.2">
      <c r="A19" s="3" t="s">
        <v>9</v>
      </c>
      <c r="B19" s="21">
        <v>2132</v>
      </c>
      <c r="C19" s="21">
        <v>1561</v>
      </c>
      <c r="D19" s="21">
        <v>2395</v>
      </c>
      <c r="E19" s="19">
        <v>1766</v>
      </c>
      <c r="F19" s="21">
        <v>459</v>
      </c>
      <c r="G19" s="21">
        <v>1015</v>
      </c>
      <c r="H19" s="21">
        <v>0</v>
      </c>
      <c r="I19" s="21">
        <v>584</v>
      </c>
      <c r="J19" s="21">
        <v>589</v>
      </c>
      <c r="K19" s="7">
        <f>SUM(B19:J19)</f>
        <v>10501</v>
      </c>
    </row>
    <row r="20" spans="1:17" x14ac:dyDescent="0.2">
      <c r="A20" s="3" t="s">
        <v>10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6"/>
      <c r="I20" s="6"/>
      <c r="J20" s="6"/>
      <c r="K20" s="7">
        <f>SUM(B20:J20)</f>
        <v>0</v>
      </c>
    </row>
    <row r="21" spans="1:17" x14ac:dyDescent="0.2">
      <c r="A21" s="12" t="s">
        <v>2</v>
      </c>
      <c r="B21" s="13">
        <f t="shared" ref="B21:J21" si="0">SUM(B18:B20)</f>
        <v>7611</v>
      </c>
      <c r="C21" s="13">
        <f t="shared" si="0"/>
        <v>7458</v>
      </c>
      <c r="D21" s="13">
        <f t="shared" si="0"/>
        <v>10597</v>
      </c>
      <c r="E21" s="13">
        <f t="shared" si="0"/>
        <v>8437</v>
      </c>
      <c r="F21" s="13">
        <f t="shared" si="0"/>
        <v>5260</v>
      </c>
      <c r="G21" s="13">
        <f t="shared" si="0"/>
        <v>5487</v>
      </c>
      <c r="H21" s="13">
        <f t="shared" si="0"/>
        <v>-4278</v>
      </c>
      <c r="I21" s="13">
        <f t="shared" si="0"/>
        <v>10408</v>
      </c>
      <c r="J21" s="13">
        <f t="shared" si="0"/>
        <v>16970</v>
      </c>
      <c r="K21" s="13">
        <f>SUM(K18:K20)</f>
        <v>67950</v>
      </c>
    </row>
    <row r="23" spans="1:17" x14ac:dyDescent="0.2">
      <c r="A23" s="3" t="s">
        <v>11</v>
      </c>
      <c r="B23" s="19">
        <v>1055320</v>
      </c>
      <c r="C23" s="19">
        <v>1136667</v>
      </c>
      <c r="D23" s="19">
        <v>1212973</v>
      </c>
      <c r="E23" s="19">
        <v>1457262</v>
      </c>
      <c r="F23" s="19">
        <v>1528086</v>
      </c>
      <c r="G23" s="19">
        <v>1519122</v>
      </c>
      <c r="H23" s="19">
        <v>1713132</v>
      </c>
      <c r="I23" s="19">
        <v>1700357</v>
      </c>
      <c r="J23" s="19">
        <v>1968719</v>
      </c>
    </row>
    <row r="24" spans="1:17" ht="17" thickBot="1" x14ac:dyDescent="0.25">
      <c r="A24" s="14" t="s">
        <v>12</v>
      </c>
      <c r="B24" s="19">
        <v>9733</v>
      </c>
      <c r="C24" s="19">
        <v>15372</v>
      </c>
      <c r="D24" s="19">
        <v>13662</v>
      </c>
      <c r="E24" s="19">
        <v>21125</v>
      </c>
      <c r="F24" s="19">
        <v>14699</v>
      </c>
      <c r="G24" s="19">
        <v>14037</v>
      </c>
      <c r="H24" s="19">
        <v>20289</v>
      </c>
      <c r="I24" s="19">
        <v>27340</v>
      </c>
      <c r="J24" s="19">
        <v>19177</v>
      </c>
    </row>
    <row r="25" spans="1:17" ht="16" customHeight="1" x14ac:dyDescent="0.2">
      <c r="B25" s="15"/>
      <c r="C25" s="15"/>
      <c r="D25" s="15"/>
      <c r="E25" s="15"/>
      <c r="F25" s="15"/>
      <c r="G25" s="15"/>
      <c r="H25" s="15"/>
      <c r="I25" s="15"/>
      <c r="J25" s="15"/>
      <c r="M25" s="54" t="str" cm="1">
        <f t="array" ref="M25">_xldudf_ZX81_IR(J11,J30,J31,TRUE,TRUE)</f>
        <v>Quotient familial: 111 882 / 2 = 55 941
IR non plafonné: 21 576
(25 710 - 10 084) x 11% = 1 718,86
(55 941 - 25 710) x 30% = 9 069,30
Total pour 1 part: 10 788
Total pour 2 parts: 10 788 x 2 = 21 576
Pas de plafonnement des effets du quotient familial 
Pas d'application de la décote 
Impôt à payer: 21 576 €</v>
      </c>
      <c r="N25" s="55"/>
      <c r="O25" s="56"/>
      <c r="P25" s="40"/>
      <c r="Q25" s="40"/>
    </row>
    <row r="26" spans="1:17" x14ac:dyDescent="0.2">
      <c r="A26" s="25" t="s">
        <v>13</v>
      </c>
      <c r="B26" s="26"/>
      <c r="C26" s="26"/>
      <c r="D26" s="26"/>
      <c r="E26" s="26"/>
      <c r="F26" s="27"/>
      <c r="G26" s="27"/>
      <c r="H26" s="26"/>
      <c r="I26" s="26"/>
      <c r="J26" s="26"/>
      <c r="K26" s="28"/>
      <c r="M26" s="57"/>
      <c r="N26" s="49"/>
      <c r="O26" s="58"/>
      <c r="P26" s="40"/>
      <c r="Q26" s="40"/>
    </row>
    <row r="27" spans="1:17" x14ac:dyDescent="0.2">
      <c r="A27" s="23" t="s">
        <v>27</v>
      </c>
      <c r="B27" s="24">
        <f>B11</f>
        <v>2012</v>
      </c>
      <c r="C27" s="24">
        <f t="shared" ref="C27:J27" si="1">C11</f>
        <v>2013</v>
      </c>
      <c r="D27" s="24">
        <f t="shared" si="1"/>
        <v>2014</v>
      </c>
      <c r="E27" s="24">
        <f t="shared" si="1"/>
        <v>2015</v>
      </c>
      <c r="F27" s="24">
        <f t="shared" si="1"/>
        <v>2016</v>
      </c>
      <c r="G27" s="24">
        <f t="shared" si="1"/>
        <v>2017</v>
      </c>
      <c r="H27" s="24">
        <f t="shared" si="1"/>
        <v>2018</v>
      </c>
      <c r="I27" s="24">
        <f t="shared" si="1"/>
        <v>2019</v>
      </c>
      <c r="J27" s="24">
        <f t="shared" si="1"/>
        <v>2020</v>
      </c>
      <c r="K27" s="24" t="s">
        <v>2</v>
      </c>
      <c r="M27" s="57"/>
      <c r="N27" s="49"/>
      <c r="O27" s="58"/>
      <c r="P27" s="40"/>
      <c r="Q27" s="40"/>
    </row>
    <row r="28" spans="1:17" x14ac:dyDescent="0.2">
      <c r="A28" s="29" t="s">
        <v>30</v>
      </c>
      <c r="B28" s="30">
        <f>B13+B24</f>
        <v>76579</v>
      </c>
      <c r="C28" s="30">
        <f t="shared" ref="C28:J28" si="2">C13+C24</f>
        <v>81679</v>
      </c>
      <c r="D28" s="30">
        <f t="shared" si="2"/>
        <v>92411</v>
      </c>
      <c r="E28" s="30">
        <f t="shared" si="2"/>
        <v>89518</v>
      </c>
      <c r="F28" s="30">
        <f t="shared" si="2"/>
        <v>79653</v>
      </c>
      <c r="G28" s="30">
        <f t="shared" si="2"/>
        <v>77689</v>
      </c>
      <c r="H28" s="30">
        <f t="shared" si="2"/>
        <v>81987</v>
      </c>
      <c r="I28" s="30">
        <f t="shared" si="2"/>
        <v>117354</v>
      </c>
      <c r="J28" s="30">
        <f t="shared" si="2"/>
        <v>113741</v>
      </c>
      <c r="K28" s="29"/>
      <c r="M28" s="57"/>
      <c r="N28" s="49"/>
      <c r="O28" s="58"/>
      <c r="P28" s="40"/>
      <c r="Q28" s="40"/>
    </row>
    <row r="29" spans="1:17" x14ac:dyDescent="0.2">
      <c r="A29" s="29" t="s">
        <v>31</v>
      </c>
      <c r="B29" s="29"/>
      <c r="C29" s="32" cm="1">
        <f t="array" ref="C29">_xldudf_ZX81_CSG_D(B27,B42)</f>
        <v>496</v>
      </c>
      <c r="D29" s="32" cm="1">
        <f t="array" ref="D29">_xldudf_ZX81_CSG_D(C27,C42)</f>
        <v>784</v>
      </c>
      <c r="E29" s="32" cm="1">
        <f t="array" ref="E29">_xldudf_ZX81_CSG_D(D27,D42)</f>
        <v>697</v>
      </c>
      <c r="F29" s="32" cm="1">
        <f t="array" ref="F29">_xldudf_ZX81_CSG_D(E27,E42)</f>
        <v>1077</v>
      </c>
      <c r="G29" s="32" cm="1">
        <f t="array" ref="G29">_xldudf_ZX81_CSG_D(F27,F42)</f>
        <v>750</v>
      </c>
      <c r="H29" s="32" cm="1">
        <f t="array" ref="H29">_xldudf_ZX81_CSG_D(G27,G42)</f>
        <v>955</v>
      </c>
      <c r="I29" s="32" cm="1">
        <f t="array" ref="I29">_xldudf_ZX81_CSG_D(H27,H42)</f>
        <v>1380</v>
      </c>
      <c r="J29" s="32" cm="1">
        <f t="array" ref="J29">_xldudf_ZX81_CSG_D(I27,I42)</f>
        <v>1859</v>
      </c>
      <c r="K29" s="29"/>
      <c r="M29" s="57"/>
      <c r="N29" s="49"/>
      <c r="O29" s="58"/>
      <c r="P29" s="40"/>
      <c r="Q29" s="40"/>
    </row>
    <row r="30" spans="1:17" ht="17" thickBot="1" x14ac:dyDescent="0.25">
      <c r="A30" s="29" t="s">
        <v>14</v>
      </c>
      <c r="B30" s="30">
        <f>B28-B29</f>
        <v>76579</v>
      </c>
      <c r="C30" s="30">
        <f t="shared" ref="C30:J30" si="3">C28-C29</f>
        <v>81183</v>
      </c>
      <c r="D30" s="30">
        <f t="shared" si="3"/>
        <v>91627</v>
      </c>
      <c r="E30" s="30">
        <f t="shared" si="3"/>
        <v>88821</v>
      </c>
      <c r="F30" s="30">
        <f t="shared" si="3"/>
        <v>78576</v>
      </c>
      <c r="G30" s="30">
        <f t="shared" si="3"/>
        <v>76939</v>
      </c>
      <c r="H30" s="30">
        <f t="shared" si="3"/>
        <v>81032</v>
      </c>
      <c r="I30" s="30">
        <f t="shared" si="3"/>
        <v>115974</v>
      </c>
      <c r="J30" s="30">
        <f t="shared" si="3"/>
        <v>111882</v>
      </c>
      <c r="K30" s="29"/>
      <c r="M30" s="59"/>
      <c r="N30" s="60"/>
      <c r="O30" s="61"/>
      <c r="P30" s="40"/>
      <c r="Q30" s="40"/>
    </row>
    <row r="31" spans="1:17" x14ac:dyDescent="0.2">
      <c r="A31" s="29" t="s">
        <v>19</v>
      </c>
      <c r="B31" s="31">
        <v>2</v>
      </c>
      <c r="C31" s="31">
        <v>2</v>
      </c>
      <c r="D31" s="31">
        <v>2</v>
      </c>
      <c r="E31" s="31">
        <v>2</v>
      </c>
      <c r="F31" s="31">
        <v>2</v>
      </c>
      <c r="G31" s="31">
        <v>2</v>
      </c>
      <c r="H31" s="31">
        <v>2</v>
      </c>
      <c r="I31" s="31">
        <v>2</v>
      </c>
      <c r="J31" s="31">
        <v>2</v>
      </c>
      <c r="K31" s="29"/>
      <c r="M31" s="41"/>
      <c r="N31" s="42"/>
      <c r="O31" s="43"/>
    </row>
    <row r="32" spans="1:17" x14ac:dyDescent="0.2">
      <c r="A32" s="29" t="s">
        <v>20</v>
      </c>
      <c r="B32" s="32" cm="1">
        <f t="array" ref="B32">_xldudf_ZX81_IR(B11,B30,B31,TRUE)</f>
        <v>11841</v>
      </c>
      <c r="C32" s="32" cm="1">
        <f t="array" ref="C32">_xldudf_ZX81_IR(C11,C30,C31,TRUE)</f>
        <v>13134</v>
      </c>
      <c r="D32" s="32" cm="1">
        <f t="array" ref="D32">_xldudf_ZX81_IR(D11,D30,D31,TRUE)</f>
        <v>16211</v>
      </c>
      <c r="E32" s="32" cm="1">
        <f t="array" ref="E32">_xldudf_ZX81_IR(E11,E30,E31,TRUE)</f>
        <v>15357</v>
      </c>
      <c r="F32" s="32" cm="1">
        <f t="array" ref="F32">_xldudf_ZX81_IR(F11,F30,F31,TRUE)</f>
        <v>12272</v>
      </c>
      <c r="G32" s="32" cm="1">
        <f t="array" ref="G32">_xldudf_ZX81_IR(G11,G30,G31,TRUE)</f>
        <v>11669</v>
      </c>
      <c r="H32" s="32" cm="1">
        <f t="array" ref="H32">_xldudf_ZX81_IR(H11,H30,H31,TRUE)</f>
        <v>12714</v>
      </c>
      <c r="I32" s="32" cm="1">
        <f t="array" ref="I32">_xldudf_ZX81_IR(I11,I30,I31,TRUE)</f>
        <v>23080</v>
      </c>
      <c r="J32" s="32" cm="1">
        <f t="array" ref="J32">_xldudf_ZX81_IR(J11,J30,J31,TRUE)</f>
        <v>21576</v>
      </c>
      <c r="K32" s="29"/>
      <c r="M32" s="44"/>
    </row>
    <row r="33" spans="1:15" x14ac:dyDescent="0.2">
      <c r="A33" s="29" t="s">
        <v>21</v>
      </c>
      <c r="B33" s="30">
        <f>-B18</f>
        <v>-5479</v>
      </c>
      <c r="C33" s="30">
        <f t="shared" ref="C33:J33" si="4">-C18</f>
        <v>-5897</v>
      </c>
      <c r="D33" s="30">
        <f t="shared" si="4"/>
        <v>-8202</v>
      </c>
      <c r="E33" s="30">
        <f t="shared" si="4"/>
        <v>-6671</v>
      </c>
      <c r="F33" s="30">
        <f t="shared" si="4"/>
        <v>-4801</v>
      </c>
      <c r="G33" s="30">
        <f t="shared" si="4"/>
        <v>-4472</v>
      </c>
      <c r="H33" s="30">
        <f t="shared" si="4"/>
        <v>4278</v>
      </c>
      <c r="I33" s="30">
        <f t="shared" si="4"/>
        <v>-9824</v>
      </c>
      <c r="J33" s="30">
        <f t="shared" si="4"/>
        <v>-16381</v>
      </c>
      <c r="K33" s="29"/>
    </row>
    <row r="34" spans="1:15" x14ac:dyDescent="0.2">
      <c r="A34" s="29" t="s">
        <v>22</v>
      </c>
      <c r="B34" s="30">
        <f>B32+B33</f>
        <v>6362</v>
      </c>
      <c r="C34" s="30">
        <f t="shared" ref="C34:J34" si="5">C32+C33</f>
        <v>7237</v>
      </c>
      <c r="D34" s="30">
        <f t="shared" si="5"/>
        <v>8009</v>
      </c>
      <c r="E34" s="30">
        <f t="shared" si="5"/>
        <v>8686</v>
      </c>
      <c r="F34" s="30">
        <f t="shared" si="5"/>
        <v>7471</v>
      </c>
      <c r="G34" s="30">
        <f t="shared" si="5"/>
        <v>7197</v>
      </c>
      <c r="H34" s="30">
        <f t="shared" si="5"/>
        <v>16992</v>
      </c>
      <c r="I34" s="30">
        <f t="shared" si="5"/>
        <v>13256</v>
      </c>
      <c r="J34" s="30">
        <f t="shared" si="5"/>
        <v>5195</v>
      </c>
      <c r="K34" s="30">
        <f>SUM(B34:J34)</f>
        <v>80405</v>
      </c>
    </row>
    <row r="35" spans="1:15" ht="17" thickBot="1" x14ac:dyDescent="0.25">
      <c r="A35" s="29" t="s">
        <v>23</v>
      </c>
      <c r="B35" s="29"/>
      <c r="C35" s="29"/>
      <c r="D35" s="29"/>
      <c r="E35" s="29"/>
      <c r="F35" s="29"/>
      <c r="G35" s="29"/>
      <c r="H35" s="29"/>
      <c r="I35" s="29"/>
      <c r="J35" s="29"/>
      <c r="K35" s="29"/>
    </row>
    <row r="36" spans="1:15" ht="16" customHeight="1" x14ac:dyDescent="0.2">
      <c r="A36" s="29" t="s">
        <v>25</v>
      </c>
      <c r="B36" s="33" cm="1">
        <f t="array" ref="B36">_xldudf_ZX81_TAUXINTERETSRETARD("IR",DATE(B11,12,31),$E$4)</f>
        <v>0.32600000000000001</v>
      </c>
      <c r="C36" s="33" cm="1">
        <f t="array" ref="C36">_xldudf_ZX81_TAUXINTERETSRETARD("IR",DATE(C11,12,31),$E$4)</f>
        <v>0.27800000000000002</v>
      </c>
      <c r="D36" s="33" cm="1">
        <f t="array" ref="D36">_xldudf_ZX81_TAUXINTERETSRETARD("IR",DATE(D11,12,31),$E$4)</f>
        <v>0.23</v>
      </c>
      <c r="E36" s="33" cm="1">
        <f t="array" ref="E36">_xldudf_ZX81_TAUXINTERETSRETARD("IR",DATE(E11,12,31),$E$4)</f>
        <v>0.182</v>
      </c>
      <c r="F36" s="33" cm="1">
        <f t="array" ref="F36">_xldudf_ZX81_TAUXINTERETSRETARD("IR",DATE(F11,12,31),$E$4)</f>
        <v>0.13400000000000001</v>
      </c>
      <c r="G36" s="33" cm="1">
        <f t="array" ref="G36">_xldudf_ZX81_TAUXINTERETSRETARD("IR",DATE(G11,12,31),$E$4)</f>
        <v>9.8000000000000004E-2</v>
      </c>
      <c r="H36" s="33" cm="1">
        <f t="array" ref="H36">_xldudf_ZX81_TAUXINTERETSRETARD("IR",DATE(H11,12,31),$E$4)</f>
        <v>7.3999999999999996E-2</v>
      </c>
      <c r="I36" s="33" cm="1">
        <f t="array" ref="I36">_xldudf_ZX81_TAUXINTERETSRETARD("IR",DATE(I11,12,31),$E$4)</f>
        <v>0.05</v>
      </c>
      <c r="J36" s="33" cm="1">
        <f t="array" ref="J36">_xldudf_ZX81_TAUXINTERETSRETARD("IR",DATE(J11,12,31),$E$4)</f>
        <v>2.5999999999999999E-2</v>
      </c>
      <c r="K36" s="29"/>
      <c r="M36" s="45" t="str" cm="1">
        <f t="array" ref="M36">_xldudf_ZX81_TAUXINTERETSRETARD("IR",DATE(B11,12,31),$E$4,TRUE)</f>
        <v>Début des intérêts au 1er juillet de l'année suivant celle de l'imposition: 01/07/2013
Fin des intérêts au dernier jour du mois de la proposition de rectification: 31/07/2022
Nb de mois antérieurs au 31/12/2017 (à 0,4%/mois): 54
Nb de mois postérieurs au 31/12/2017 (à 0,2%/mois): 55
Taux = 54 x 0,4% + 55 x 0,2% = 32.6%</v>
      </c>
      <c r="N36" s="46"/>
      <c r="O36" s="47"/>
    </row>
    <row r="37" spans="1:15" x14ac:dyDescent="0.2">
      <c r="A37" s="29" t="s">
        <v>26</v>
      </c>
      <c r="B37" s="30">
        <f>ROUND(B34*B36,0)</f>
        <v>2074</v>
      </c>
      <c r="C37" s="30">
        <f t="shared" ref="C37:J37" si="6">ROUND(C34*C36,0)</f>
        <v>2012</v>
      </c>
      <c r="D37" s="30">
        <f t="shared" si="6"/>
        <v>1842</v>
      </c>
      <c r="E37" s="30">
        <f t="shared" si="6"/>
        <v>1581</v>
      </c>
      <c r="F37" s="30">
        <f t="shared" si="6"/>
        <v>1001</v>
      </c>
      <c r="G37" s="30">
        <f t="shared" si="6"/>
        <v>705</v>
      </c>
      <c r="H37" s="30">
        <f t="shared" si="6"/>
        <v>1257</v>
      </c>
      <c r="I37" s="30">
        <f t="shared" si="6"/>
        <v>663</v>
      </c>
      <c r="J37" s="30">
        <f t="shared" si="6"/>
        <v>135</v>
      </c>
      <c r="K37" s="30">
        <f>SUM(B37:J37)</f>
        <v>11270</v>
      </c>
      <c r="M37" s="48"/>
      <c r="N37" s="49"/>
      <c r="O37" s="50"/>
    </row>
    <row r="38" spans="1:15" x14ac:dyDescent="0.2">
      <c r="A38" s="29" t="s">
        <v>43</v>
      </c>
      <c r="B38" s="30">
        <f>ROUND(B34*40%,0)</f>
        <v>2545</v>
      </c>
      <c r="C38" s="30">
        <f t="shared" ref="C38:J38" si="7">ROUND(C34*40%,0)</f>
        <v>2895</v>
      </c>
      <c r="D38" s="30">
        <f t="shared" si="7"/>
        <v>3204</v>
      </c>
      <c r="E38" s="30">
        <f t="shared" si="7"/>
        <v>3474</v>
      </c>
      <c r="F38" s="30">
        <f t="shared" si="7"/>
        <v>2988</v>
      </c>
      <c r="G38" s="30">
        <f t="shared" si="7"/>
        <v>2879</v>
      </c>
      <c r="H38" s="30">
        <f t="shared" si="7"/>
        <v>6797</v>
      </c>
      <c r="I38" s="30">
        <f t="shared" si="7"/>
        <v>5302</v>
      </c>
      <c r="J38" s="30">
        <f t="shared" si="7"/>
        <v>2078</v>
      </c>
      <c r="K38" s="30">
        <f>SUM(B38:J38)</f>
        <v>32162</v>
      </c>
      <c r="M38" s="48"/>
      <c r="N38" s="49"/>
      <c r="O38" s="50"/>
    </row>
    <row r="39" spans="1:15" x14ac:dyDescent="0.2">
      <c r="A39" s="37" t="s">
        <v>28</v>
      </c>
      <c r="B39" s="34">
        <f>B34+B37+B38</f>
        <v>10981</v>
      </c>
      <c r="C39" s="34">
        <f t="shared" ref="C39:J39" si="8">C34+C37+C38</f>
        <v>12144</v>
      </c>
      <c r="D39" s="34">
        <f t="shared" si="8"/>
        <v>13055</v>
      </c>
      <c r="E39" s="34">
        <f t="shared" si="8"/>
        <v>13741</v>
      </c>
      <c r="F39" s="34">
        <f t="shared" si="8"/>
        <v>11460</v>
      </c>
      <c r="G39" s="34">
        <f t="shared" si="8"/>
        <v>10781</v>
      </c>
      <c r="H39" s="34">
        <f t="shared" si="8"/>
        <v>25046</v>
      </c>
      <c r="I39" s="34">
        <f t="shared" si="8"/>
        <v>19221</v>
      </c>
      <c r="J39" s="34">
        <f t="shared" si="8"/>
        <v>7408</v>
      </c>
      <c r="K39" s="34">
        <f>SUM(B39:J39)</f>
        <v>123837</v>
      </c>
      <c r="M39" s="48"/>
      <c r="N39" s="49"/>
      <c r="O39" s="50"/>
    </row>
    <row r="40" spans="1:15" x14ac:dyDescent="0.2">
      <c r="B40" s="30"/>
      <c r="C40" s="30"/>
      <c r="D40" s="30"/>
      <c r="E40" s="30"/>
      <c r="F40" s="30"/>
      <c r="G40" s="30"/>
      <c r="H40" s="30"/>
      <c r="I40" s="30"/>
      <c r="J40" s="30"/>
      <c r="K40" s="30"/>
      <c r="M40" s="48"/>
      <c r="N40" s="49"/>
      <c r="O40" s="50"/>
    </row>
    <row r="41" spans="1:15" x14ac:dyDescent="0.2">
      <c r="A41" s="23" t="s">
        <v>29</v>
      </c>
      <c r="B41" s="23">
        <f t="shared" ref="B41:J41" si="9">B27</f>
        <v>2012</v>
      </c>
      <c r="C41" s="23">
        <f t="shared" si="9"/>
        <v>2013</v>
      </c>
      <c r="D41" s="23">
        <f t="shared" si="9"/>
        <v>2014</v>
      </c>
      <c r="E41" s="23">
        <f t="shared" si="9"/>
        <v>2015</v>
      </c>
      <c r="F41" s="23">
        <f t="shared" si="9"/>
        <v>2016</v>
      </c>
      <c r="G41" s="23">
        <f t="shared" si="9"/>
        <v>2017</v>
      </c>
      <c r="H41" s="23">
        <f t="shared" si="9"/>
        <v>2018</v>
      </c>
      <c r="I41" s="23">
        <f t="shared" si="9"/>
        <v>2019</v>
      </c>
      <c r="J41" s="23">
        <f t="shared" si="9"/>
        <v>2020</v>
      </c>
      <c r="K41" s="35" t="s">
        <v>2</v>
      </c>
      <c r="M41" s="48"/>
      <c r="N41" s="49"/>
      <c r="O41" s="50"/>
    </row>
    <row r="42" spans="1:15" ht="17" thickBot="1" x14ac:dyDescent="0.25">
      <c r="A42" s="29" t="s">
        <v>32</v>
      </c>
      <c r="B42" s="30">
        <f t="shared" ref="B42:J42" si="10">B24</f>
        <v>9733</v>
      </c>
      <c r="C42" s="30">
        <f t="shared" si="10"/>
        <v>15372</v>
      </c>
      <c r="D42" s="30">
        <f t="shared" si="10"/>
        <v>13662</v>
      </c>
      <c r="E42" s="30">
        <f t="shared" si="10"/>
        <v>21125</v>
      </c>
      <c r="F42" s="30">
        <f t="shared" si="10"/>
        <v>14699</v>
      </c>
      <c r="G42" s="30">
        <f t="shared" si="10"/>
        <v>14037</v>
      </c>
      <c r="H42" s="30">
        <f t="shared" si="10"/>
        <v>20289</v>
      </c>
      <c r="I42" s="30">
        <f t="shared" si="10"/>
        <v>27340</v>
      </c>
      <c r="J42" s="30">
        <f t="shared" si="10"/>
        <v>19177</v>
      </c>
      <c r="K42" s="29"/>
      <c r="M42" s="51"/>
      <c r="N42" s="52"/>
      <c r="O42" s="53"/>
    </row>
    <row r="43" spans="1:15" x14ac:dyDescent="0.2">
      <c r="A43" s="29" t="s">
        <v>33</v>
      </c>
      <c r="B43" s="32" cm="1">
        <f t="array" ref="B43">_xldudf_ZX81_CS_PP(B41,B42)</f>
        <v>1509</v>
      </c>
      <c r="C43" s="32" cm="1">
        <f t="array" ref="C43">_xldudf_ZX81_CS_PP(C41,C42)</f>
        <v>2383</v>
      </c>
      <c r="D43" s="32" cm="1">
        <f t="array" ref="D43">_xldudf_ZX81_CS_PP(D41,D42)</f>
        <v>2118</v>
      </c>
      <c r="E43" s="32" cm="1">
        <f t="array" ref="E43">_xldudf_ZX81_CS_PP(E41,E42)</f>
        <v>3274</v>
      </c>
      <c r="F43" s="32" cm="1">
        <f t="array" ref="F43">_xldudf_ZX81_CS_PP(F41,F42)</f>
        <v>2278</v>
      </c>
      <c r="G43" s="32" cm="1">
        <f t="array" ref="G43">_xldudf_ZX81_CS_PP(G41,G42)</f>
        <v>2176</v>
      </c>
      <c r="H43" s="32" cm="1">
        <f t="array" ref="H43">_xldudf_ZX81_CS_PP(H41,H42)</f>
        <v>3490</v>
      </c>
      <c r="I43" s="32" cm="1">
        <f t="array" ref="I43">_xldudf_ZX81_CS_PP(I41,I42)</f>
        <v>4702</v>
      </c>
      <c r="J43" s="32" cm="1">
        <f t="array" ref="J43">_xldudf_ZX81_CS_PP(J41,J42)</f>
        <v>3298</v>
      </c>
      <c r="K43" s="30">
        <f>SUM(B43:J43)</f>
        <v>25228</v>
      </c>
      <c r="M43" s="40"/>
      <c r="N43" s="40"/>
      <c r="O43" s="40"/>
    </row>
    <row r="44" spans="1:15" x14ac:dyDescent="0.2">
      <c r="A44" s="29" t="s">
        <v>23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</row>
    <row r="45" spans="1:15" x14ac:dyDescent="0.2">
      <c r="A45" s="29" t="s">
        <v>25</v>
      </c>
      <c r="B45" s="33" cm="1">
        <f t="array" ref="B45">_xldudf_ZX81_TAUXINTERETSRETARD("CS",DATE(B27,12,31),$E$4)</f>
        <v>0.32600000000000001</v>
      </c>
      <c r="C45" s="33" cm="1">
        <f t="array" ref="C45">_xldudf_ZX81_TAUXINTERETSRETARD("CS",DATE(C27,12,31),$E$4)</f>
        <v>0.27800000000000002</v>
      </c>
      <c r="D45" s="33" cm="1">
        <f t="array" ref="D45">_xldudf_ZX81_TAUXINTERETSRETARD("CS",DATE(D27,12,31),$E$4)</f>
        <v>0.23</v>
      </c>
      <c r="E45" s="33" cm="1">
        <f t="array" ref="E45">_xldudf_ZX81_TAUXINTERETSRETARD("CS",DATE(E27,12,31),$E$4)</f>
        <v>0.182</v>
      </c>
      <c r="F45" s="33" cm="1">
        <f t="array" ref="F45">_xldudf_ZX81_TAUXINTERETSRETARD("CS",DATE(F27,12,31),$E$4)</f>
        <v>0.13400000000000001</v>
      </c>
      <c r="G45" s="33" cm="1">
        <f t="array" ref="G45">_xldudf_ZX81_TAUXINTERETSRETARD("CS",DATE(G27,12,31),$E$4)</f>
        <v>9.8000000000000004E-2</v>
      </c>
      <c r="H45" s="33" cm="1">
        <f t="array" ref="H45">_xldudf_ZX81_TAUXINTERETSRETARD("CS",DATE(H27,12,31),$E$4)</f>
        <v>7.3999999999999996E-2</v>
      </c>
      <c r="I45" s="33" cm="1">
        <f t="array" ref="I45">_xldudf_ZX81_TAUXINTERETSRETARD("CS",DATE(I27,12,31),$E$4)</f>
        <v>0.05</v>
      </c>
      <c r="J45" s="33" cm="1">
        <f t="array" ref="J45">_xldudf_ZX81_TAUXINTERETSRETARD("CS",DATE(J27,12,31),$E$4)</f>
        <v>2.5999999999999999E-2</v>
      </c>
      <c r="K45" s="29"/>
    </row>
    <row r="46" spans="1:15" x14ac:dyDescent="0.2">
      <c r="A46" s="29" t="s">
        <v>26</v>
      </c>
      <c r="B46" s="29">
        <f>ROUND(B43*B45,0)</f>
        <v>492</v>
      </c>
      <c r="C46" s="29">
        <f t="shared" ref="C46:J46" si="11">ROUND(C43*C45,0)</f>
        <v>662</v>
      </c>
      <c r="D46" s="29">
        <f t="shared" si="11"/>
        <v>487</v>
      </c>
      <c r="E46" s="29">
        <f t="shared" si="11"/>
        <v>596</v>
      </c>
      <c r="F46" s="29">
        <f t="shared" si="11"/>
        <v>305</v>
      </c>
      <c r="G46" s="29">
        <f t="shared" si="11"/>
        <v>213</v>
      </c>
      <c r="H46" s="29">
        <f t="shared" si="11"/>
        <v>258</v>
      </c>
      <c r="I46" s="29">
        <f t="shared" si="11"/>
        <v>235</v>
      </c>
      <c r="J46" s="29">
        <f t="shared" si="11"/>
        <v>86</v>
      </c>
      <c r="K46" s="30">
        <f>SUM(B46:J46)</f>
        <v>3334</v>
      </c>
    </row>
    <row r="47" spans="1:15" x14ac:dyDescent="0.2">
      <c r="A47" s="29" t="s">
        <v>43</v>
      </c>
      <c r="B47" s="30">
        <f>ROUND(B43*40%,0)</f>
        <v>604</v>
      </c>
      <c r="C47" s="30">
        <f t="shared" ref="C47:J47" si="12">ROUND(C43*40%,0)</f>
        <v>953</v>
      </c>
      <c r="D47" s="30">
        <f t="shared" si="12"/>
        <v>847</v>
      </c>
      <c r="E47" s="30">
        <f t="shared" si="12"/>
        <v>1310</v>
      </c>
      <c r="F47" s="30">
        <f t="shared" si="12"/>
        <v>911</v>
      </c>
      <c r="G47" s="30">
        <f t="shared" si="12"/>
        <v>870</v>
      </c>
      <c r="H47" s="30">
        <f t="shared" si="12"/>
        <v>1396</v>
      </c>
      <c r="I47" s="30">
        <f t="shared" si="12"/>
        <v>1881</v>
      </c>
      <c r="J47" s="30">
        <f t="shared" si="12"/>
        <v>1319</v>
      </c>
      <c r="K47" s="30">
        <f>SUM(B47:J47)</f>
        <v>10091</v>
      </c>
    </row>
    <row r="48" spans="1:15" x14ac:dyDescent="0.2">
      <c r="A48" s="36" t="s">
        <v>34</v>
      </c>
      <c r="B48" s="34">
        <f>B43+B46+B47</f>
        <v>2605</v>
      </c>
      <c r="C48" s="34">
        <f t="shared" ref="C48:J48" si="13">C43+C46+C47</f>
        <v>3998</v>
      </c>
      <c r="D48" s="34">
        <f t="shared" si="13"/>
        <v>3452</v>
      </c>
      <c r="E48" s="34">
        <f t="shared" si="13"/>
        <v>5180</v>
      </c>
      <c r="F48" s="34">
        <f t="shared" si="13"/>
        <v>3494</v>
      </c>
      <c r="G48" s="34">
        <f t="shared" si="13"/>
        <v>3259</v>
      </c>
      <c r="H48" s="34">
        <f t="shared" si="13"/>
        <v>5144</v>
      </c>
      <c r="I48" s="34">
        <f t="shared" si="13"/>
        <v>6818</v>
      </c>
      <c r="J48" s="34">
        <f t="shared" si="13"/>
        <v>4703</v>
      </c>
      <c r="K48" s="34">
        <f>SUM(B48:J48)</f>
        <v>38653</v>
      </c>
    </row>
    <row r="50" spans="1:15" x14ac:dyDescent="0.2">
      <c r="A50" s="23" t="s">
        <v>35</v>
      </c>
      <c r="B50" s="23">
        <f>B41</f>
        <v>2012</v>
      </c>
      <c r="C50" s="23">
        <f t="shared" ref="C50:J50" si="14">C41</f>
        <v>2013</v>
      </c>
      <c r="D50" s="23">
        <f t="shared" si="14"/>
        <v>2014</v>
      </c>
      <c r="E50" s="23">
        <f t="shared" si="14"/>
        <v>2015</v>
      </c>
      <c r="F50" s="23">
        <f t="shared" si="14"/>
        <v>2016</v>
      </c>
      <c r="G50" s="23">
        <f t="shared" si="14"/>
        <v>2017</v>
      </c>
      <c r="H50" s="23">
        <f t="shared" si="14"/>
        <v>2018</v>
      </c>
      <c r="I50" s="23">
        <f t="shared" si="14"/>
        <v>2019</v>
      </c>
      <c r="J50" s="23">
        <f t="shared" si="14"/>
        <v>2020</v>
      </c>
      <c r="K50" s="35" t="s">
        <v>2</v>
      </c>
    </row>
    <row r="51" spans="1:15" ht="17" thickBot="1" x14ac:dyDescent="0.25">
      <c r="A51" s="29" t="s">
        <v>36</v>
      </c>
      <c r="B51" s="30">
        <f>B15</f>
        <v>1054020</v>
      </c>
      <c r="C51" s="30">
        <f t="shared" ref="C51:G51" si="15">C15</f>
        <v>1115288</v>
      </c>
      <c r="D51" s="30">
        <f t="shared" si="15"/>
        <v>1084419</v>
      </c>
      <c r="E51" s="30">
        <f t="shared" si="15"/>
        <v>1150392</v>
      </c>
      <c r="F51" s="30">
        <f t="shared" si="15"/>
        <v>1169740</v>
      </c>
      <c r="G51" s="30">
        <f t="shared" si="15"/>
        <v>1205911</v>
      </c>
      <c r="H51" s="38"/>
      <c r="I51" s="38"/>
      <c r="J51" s="38"/>
      <c r="K51" s="29"/>
    </row>
    <row r="52" spans="1:15" ht="16" customHeight="1" x14ac:dyDescent="0.2">
      <c r="A52" s="29" t="s">
        <v>37</v>
      </c>
      <c r="B52" s="30">
        <f>B23</f>
        <v>1055320</v>
      </c>
      <c r="C52" s="30">
        <f t="shared" ref="C52:G52" si="16">C23</f>
        <v>1136667</v>
      </c>
      <c r="D52" s="30">
        <f t="shared" si="16"/>
        <v>1212973</v>
      </c>
      <c r="E52" s="30">
        <f t="shared" si="16"/>
        <v>1457262</v>
      </c>
      <c r="F52" s="30">
        <f t="shared" si="16"/>
        <v>1528086</v>
      </c>
      <c r="G52" s="30">
        <f t="shared" si="16"/>
        <v>1519122</v>
      </c>
      <c r="H52" s="38"/>
      <c r="I52" s="38"/>
      <c r="J52" s="38"/>
      <c r="K52" s="29"/>
      <c r="M52" s="45" t="str" cm="1">
        <f t="array" ref="M52">_xldudf_ZX81_ISF_IFI(G50,G56,TRUE)</f>
        <v>Barème : 
(1 300 000 - 800 000) x 0.5% = 2 500,00
(2 570 000 - 1 300 000) x 0.7% = 8 890,00
(2 881 003 - 2 570 000) x 1% = 3 110,03
Impôt brut: 14 500
Pas de lissage 
Impôt: 14 500 €</v>
      </c>
      <c r="N52" s="46"/>
      <c r="O52" s="47"/>
    </row>
    <row r="53" spans="1:15" x14ac:dyDescent="0.2">
      <c r="A53" s="3" t="s">
        <v>38</v>
      </c>
      <c r="B53" s="29">
        <v>0</v>
      </c>
      <c r="C53" s="30">
        <f>SUM($B$39:B39,$B$48:B48,$B$62:B62)</f>
        <v>29081</v>
      </c>
      <c r="D53" s="30">
        <f>SUM($B$39:C39,$B$48:C48,$B$62:C62)</f>
        <v>61278</v>
      </c>
      <c r="E53" s="30">
        <f>SUM($B$39:D39,$B$48:D48,$B$62:D62)</f>
        <v>94298</v>
      </c>
      <c r="F53" s="30">
        <f>SUM($B$39:E39,$B$48:E48,$B$62:E62)</f>
        <v>133728</v>
      </c>
      <c r="G53" s="30">
        <f>SUM($B$39:F39,$B$48:F48,$B$62:F62)</f>
        <v>170616</v>
      </c>
      <c r="H53" s="38"/>
      <c r="I53" s="38"/>
      <c r="J53" s="38"/>
      <c r="K53" s="29"/>
      <c r="M53" s="48"/>
      <c r="N53" s="49"/>
      <c r="O53" s="50"/>
    </row>
    <row r="54" spans="1:15" x14ac:dyDescent="0.2">
      <c r="A54" s="3" t="s">
        <v>39</v>
      </c>
      <c r="B54" s="30">
        <f>SUM(B51:B53)</f>
        <v>2109340</v>
      </c>
      <c r="C54" s="30">
        <f t="shared" ref="C54:G54" si="17">SUM(C51:C53)</f>
        <v>2281036</v>
      </c>
      <c r="D54" s="30">
        <f t="shared" si="17"/>
        <v>2358670</v>
      </c>
      <c r="E54" s="30">
        <f t="shared" si="17"/>
        <v>2701952</v>
      </c>
      <c r="F54" s="30">
        <f t="shared" si="17"/>
        <v>2831554</v>
      </c>
      <c r="G54" s="30">
        <f t="shared" si="17"/>
        <v>2895649</v>
      </c>
      <c r="H54" s="38"/>
      <c r="I54" s="38"/>
      <c r="J54" s="38"/>
      <c r="K54" s="29"/>
      <c r="M54" s="48"/>
      <c r="N54" s="49"/>
      <c r="O54" s="50"/>
    </row>
    <row r="55" spans="1:15" x14ac:dyDescent="0.2">
      <c r="A55" s="3" t="s">
        <v>40</v>
      </c>
      <c r="B55" s="32" cm="1">
        <f t="array" ref="B55">-_xldudf_ZX81_ISF_IFI(B50,B54)</f>
        <v>-8800</v>
      </c>
      <c r="C55" s="32" cm="1">
        <f t="array" ref="C55">-_xldudf_ZX81_ISF_IFI(C50,C54)</f>
        <v>-9367</v>
      </c>
      <c r="D55" s="32" cm="1">
        <f t="array" ref="D55">-_xldudf_ZX81_ISF_IFI(D50,D54)</f>
        <v>-9911</v>
      </c>
      <c r="E55" s="32" cm="1">
        <f t="array" ref="E55">-_xldudf_ZX81_ISF_IFI(E50,E54)</f>
        <v>-12710</v>
      </c>
      <c r="F55" s="32" cm="1">
        <f t="array" ref="F55">-_xldudf_ZX81_ISF_IFI(F50,F54)</f>
        <v>-14006</v>
      </c>
      <c r="G55" s="32" cm="1">
        <f t="array" ref="G55">-_xldudf_ZX81_ISF_IFI(G50,G54)</f>
        <v>-14646</v>
      </c>
      <c r="H55" s="38"/>
      <c r="I55" s="38"/>
      <c r="J55" s="38"/>
      <c r="K55" s="29"/>
      <c r="M55" s="48"/>
      <c r="N55" s="49"/>
      <c r="O55" s="50"/>
    </row>
    <row r="56" spans="1:15" x14ac:dyDescent="0.2">
      <c r="A56" s="12" t="s">
        <v>41</v>
      </c>
      <c r="B56" s="30">
        <f>B54+B55</f>
        <v>2100540</v>
      </c>
      <c r="C56" s="30">
        <f t="shared" ref="C56:G56" si="18">C54+C55</f>
        <v>2271669</v>
      </c>
      <c r="D56" s="30">
        <f t="shared" si="18"/>
        <v>2348759</v>
      </c>
      <c r="E56" s="30">
        <f t="shared" si="18"/>
        <v>2689242</v>
      </c>
      <c r="F56" s="30">
        <f t="shared" si="18"/>
        <v>2817548</v>
      </c>
      <c r="G56" s="30">
        <f t="shared" si="18"/>
        <v>2881003</v>
      </c>
      <c r="H56" s="38"/>
      <c r="I56" s="38"/>
      <c r="J56" s="38"/>
      <c r="K56" s="29"/>
      <c r="M56" s="48"/>
      <c r="N56" s="49"/>
      <c r="O56" s="50"/>
    </row>
    <row r="57" spans="1:15" x14ac:dyDescent="0.2">
      <c r="A57" s="3" t="s">
        <v>42</v>
      </c>
      <c r="B57" s="32" cm="1">
        <f t="array" ref="B57">_xldudf_ZX81_ISF_IFI(B50,B56)</f>
        <v>8734</v>
      </c>
      <c r="C57" s="32" cm="1">
        <f t="array" ref="C57">_xldudf_ZX81_ISF_IFI(C50,C56)</f>
        <v>9302</v>
      </c>
      <c r="D57" s="32" cm="1">
        <f t="array" ref="D57">_xldudf_ZX81_ISF_IFI(D50,D56)</f>
        <v>9841</v>
      </c>
      <c r="E57" s="32" cm="1">
        <f t="array" ref="E57">_xldudf_ZX81_ISF_IFI(E50,E56)</f>
        <v>12582</v>
      </c>
      <c r="F57" s="32" cm="1">
        <f t="array" ref="F57">_xldudf_ZX81_ISF_IFI(F50,F56)</f>
        <v>13865</v>
      </c>
      <c r="G57" s="32" cm="1">
        <f t="array" ref="G57">_xldudf_ZX81_ISF_IFI(G50,G56)</f>
        <v>14500</v>
      </c>
      <c r="H57" s="38"/>
      <c r="I57" s="38"/>
      <c r="J57" s="38"/>
      <c r="K57" s="30">
        <f>SUM(B57:J57)</f>
        <v>68824</v>
      </c>
      <c r="M57" s="48"/>
      <c r="N57" s="49"/>
      <c r="O57" s="50"/>
    </row>
    <row r="58" spans="1:15" ht="17" thickBot="1" x14ac:dyDescent="0.25">
      <c r="A58" s="29" t="s">
        <v>23</v>
      </c>
      <c r="B58" s="29"/>
      <c r="C58" s="29"/>
      <c r="D58" s="29"/>
      <c r="E58" s="29"/>
      <c r="F58" s="29"/>
      <c r="G58" s="29"/>
      <c r="H58" s="38"/>
      <c r="I58" s="38"/>
      <c r="J58" s="38"/>
      <c r="K58" s="29"/>
      <c r="M58" s="51"/>
      <c r="N58" s="52"/>
      <c r="O58" s="53"/>
    </row>
    <row r="59" spans="1:15" x14ac:dyDescent="0.2">
      <c r="A59" s="29" t="s">
        <v>25</v>
      </c>
      <c r="B59" s="33" cm="1">
        <f t="array" ref="B59">_xldudf_ZX81_TAUXINTERETSRETARD("ISF",DATE(B50,1,1),$E$4)</f>
        <v>0.374</v>
      </c>
      <c r="C59" s="33" cm="1">
        <f t="array" ref="C59">_xldudf_ZX81_TAUXINTERETSRETARD("ISF",DATE(C50,1,1),$E$4)</f>
        <v>0.32600000000000001</v>
      </c>
      <c r="D59" s="33" cm="1">
        <f t="array" ref="D59">_xldudf_ZX81_TAUXINTERETSRETARD("ISF",DATE(D50,1,1),$E$4)</f>
        <v>0.27800000000000002</v>
      </c>
      <c r="E59" s="33" cm="1">
        <f t="array" ref="E59">_xldudf_ZX81_TAUXINTERETSRETARD("ISF",DATE(E50,1,1),$E$4)</f>
        <v>0.23</v>
      </c>
      <c r="F59" s="33" cm="1">
        <f t="array" ref="F59">_xldudf_ZX81_TAUXINTERETSRETARD("ISF",DATE(F50,1,1),$E$4)</f>
        <v>0.182</v>
      </c>
      <c r="G59" s="33" cm="1">
        <f t="array" ref="G59">_xldudf_ZX81_TAUXINTERETSRETARD("ISF",DATE(G50,1,1),$E$4)</f>
        <v>0.13400000000000001</v>
      </c>
      <c r="H59" s="38"/>
      <c r="I59" s="38"/>
      <c r="J59" s="38"/>
      <c r="K59" s="29"/>
    </row>
    <row r="60" spans="1:15" x14ac:dyDescent="0.2">
      <c r="A60" s="29" t="s">
        <v>26</v>
      </c>
      <c r="B60" s="30">
        <f>ROUND(B57*B59,0)</f>
        <v>3267</v>
      </c>
      <c r="C60" s="30">
        <f t="shared" ref="C60:G60" si="19">ROUND(C57*C59,0)</f>
        <v>3032</v>
      </c>
      <c r="D60" s="30">
        <f t="shared" si="19"/>
        <v>2736</v>
      </c>
      <c r="E60" s="30">
        <f t="shared" si="19"/>
        <v>2894</v>
      </c>
      <c r="F60" s="30">
        <f t="shared" si="19"/>
        <v>2523</v>
      </c>
      <c r="G60" s="30">
        <f t="shared" si="19"/>
        <v>1943</v>
      </c>
      <c r="H60" s="38"/>
      <c r="I60" s="38"/>
      <c r="J60" s="38"/>
      <c r="K60" s="30">
        <f>SUM(B60:J60)</f>
        <v>16395</v>
      </c>
    </row>
    <row r="61" spans="1:15" x14ac:dyDescent="0.2">
      <c r="A61" s="29" t="s">
        <v>43</v>
      </c>
      <c r="B61" s="30">
        <f>ROUND(B57*40%,0)</f>
        <v>3494</v>
      </c>
      <c r="C61" s="30">
        <f t="shared" ref="C61:G61" si="20">ROUND(C57*40%,0)</f>
        <v>3721</v>
      </c>
      <c r="D61" s="30">
        <f t="shared" si="20"/>
        <v>3936</v>
      </c>
      <c r="E61" s="30">
        <f t="shared" si="20"/>
        <v>5033</v>
      </c>
      <c r="F61" s="30">
        <f t="shared" si="20"/>
        <v>5546</v>
      </c>
      <c r="G61" s="30">
        <f t="shared" si="20"/>
        <v>5800</v>
      </c>
      <c r="H61" s="38"/>
      <c r="I61" s="38"/>
      <c r="J61" s="38"/>
      <c r="K61" s="30">
        <f>SUM(B61:J61)</f>
        <v>27530</v>
      </c>
    </row>
    <row r="62" spans="1:15" x14ac:dyDescent="0.2">
      <c r="A62" s="36" t="s">
        <v>44</v>
      </c>
      <c r="B62" s="34">
        <f>B57+B60+B61</f>
        <v>15495</v>
      </c>
      <c r="C62" s="34">
        <f t="shared" ref="C62:G62" si="21">C57+C60+C61</f>
        <v>16055</v>
      </c>
      <c r="D62" s="34">
        <f t="shared" si="21"/>
        <v>16513</v>
      </c>
      <c r="E62" s="34">
        <f t="shared" si="21"/>
        <v>20509</v>
      </c>
      <c r="F62" s="34">
        <f t="shared" si="21"/>
        <v>21934</v>
      </c>
      <c r="G62" s="34">
        <f t="shared" si="21"/>
        <v>22243</v>
      </c>
      <c r="H62" s="39"/>
      <c r="I62" s="39"/>
      <c r="J62" s="39"/>
      <c r="K62" s="34">
        <f>SUM(B62:J62)</f>
        <v>112749</v>
      </c>
    </row>
    <row r="64" spans="1:15" x14ac:dyDescent="0.2">
      <c r="A64" s="23" t="s">
        <v>45</v>
      </c>
      <c r="B64" s="23">
        <f>B50</f>
        <v>2012</v>
      </c>
      <c r="C64" s="23">
        <f t="shared" ref="C64:J64" si="22">C50</f>
        <v>2013</v>
      </c>
      <c r="D64" s="23">
        <f t="shared" si="22"/>
        <v>2014</v>
      </c>
      <c r="E64" s="23">
        <f t="shared" si="22"/>
        <v>2015</v>
      </c>
      <c r="F64" s="23">
        <f t="shared" si="22"/>
        <v>2016</v>
      </c>
      <c r="G64" s="23">
        <f t="shared" si="22"/>
        <v>2017</v>
      </c>
      <c r="H64" s="23">
        <f t="shared" si="22"/>
        <v>2018</v>
      </c>
      <c r="I64" s="23">
        <f t="shared" si="22"/>
        <v>2019</v>
      </c>
      <c r="J64" s="23">
        <f t="shared" si="22"/>
        <v>2020</v>
      </c>
      <c r="K64" s="35" t="s">
        <v>2</v>
      </c>
    </row>
    <row r="65" spans="1:11" x14ac:dyDescent="0.2">
      <c r="A65" s="29" t="s">
        <v>28</v>
      </c>
      <c r="B65" s="30">
        <f>B39</f>
        <v>10981</v>
      </c>
      <c r="C65" s="30">
        <f t="shared" ref="C65:J65" si="23">C39</f>
        <v>12144</v>
      </c>
      <c r="D65" s="30">
        <f t="shared" si="23"/>
        <v>13055</v>
      </c>
      <c r="E65" s="30">
        <f t="shared" si="23"/>
        <v>13741</v>
      </c>
      <c r="F65" s="30">
        <f t="shared" si="23"/>
        <v>11460</v>
      </c>
      <c r="G65" s="30">
        <f t="shared" si="23"/>
        <v>10781</v>
      </c>
      <c r="H65" s="30">
        <f t="shared" si="23"/>
        <v>25046</v>
      </c>
      <c r="I65" s="30">
        <f t="shared" si="23"/>
        <v>19221</v>
      </c>
      <c r="J65" s="30">
        <f t="shared" si="23"/>
        <v>7408</v>
      </c>
      <c r="K65" s="30">
        <f>SUM(B65:J65)</f>
        <v>123837</v>
      </c>
    </row>
    <row r="66" spans="1:11" x14ac:dyDescent="0.2">
      <c r="A66" s="29" t="s">
        <v>34</v>
      </c>
      <c r="B66" s="30">
        <f>B48</f>
        <v>2605</v>
      </c>
      <c r="C66" s="30">
        <f t="shared" ref="C66:J66" si="24">C48</f>
        <v>3998</v>
      </c>
      <c r="D66" s="30">
        <f t="shared" si="24"/>
        <v>3452</v>
      </c>
      <c r="E66" s="30">
        <f t="shared" si="24"/>
        <v>5180</v>
      </c>
      <c r="F66" s="30">
        <f t="shared" si="24"/>
        <v>3494</v>
      </c>
      <c r="G66" s="30">
        <f t="shared" si="24"/>
        <v>3259</v>
      </c>
      <c r="H66" s="30">
        <f t="shared" si="24"/>
        <v>5144</v>
      </c>
      <c r="I66" s="30">
        <f t="shared" si="24"/>
        <v>6818</v>
      </c>
      <c r="J66" s="30">
        <f t="shared" si="24"/>
        <v>4703</v>
      </c>
      <c r="K66" s="30">
        <f>SUM(B66:J66)</f>
        <v>38653</v>
      </c>
    </row>
    <row r="67" spans="1:11" x14ac:dyDescent="0.2">
      <c r="A67" s="29" t="s">
        <v>44</v>
      </c>
      <c r="B67" s="30">
        <f>B62</f>
        <v>15495</v>
      </c>
      <c r="C67" s="30">
        <f t="shared" ref="C67:J67" si="25">C62</f>
        <v>16055</v>
      </c>
      <c r="D67" s="30">
        <f t="shared" si="25"/>
        <v>16513</v>
      </c>
      <c r="E67" s="30">
        <f t="shared" si="25"/>
        <v>20509</v>
      </c>
      <c r="F67" s="30">
        <f t="shared" si="25"/>
        <v>21934</v>
      </c>
      <c r="G67" s="30">
        <f t="shared" si="25"/>
        <v>22243</v>
      </c>
      <c r="H67" s="30">
        <f t="shared" si="25"/>
        <v>0</v>
      </c>
      <c r="I67" s="30">
        <f t="shared" si="25"/>
        <v>0</v>
      </c>
      <c r="J67" s="30">
        <f t="shared" si="25"/>
        <v>0</v>
      </c>
      <c r="K67" s="30">
        <f>SUM(B67:J67)</f>
        <v>112749</v>
      </c>
    </row>
    <row r="68" spans="1:11" x14ac:dyDescent="0.2">
      <c r="A68" s="36" t="s">
        <v>46</v>
      </c>
      <c r="B68" s="34">
        <f>SUM(B65:B67)</f>
        <v>29081</v>
      </c>
      <c r="C68" s="34">
        <f t="shared" ref="C68:J68" si="26">SUM(C65:C67)</f>
        <v>32197</v>
      </c>
      <c r="D68" s="34">
        <f t="shared" si="26"/>
        <v>33020</v>
      </c>
      <c r="E68" s="34">
        <f t="shared" si="26"/>
        <v>39430</v>
      </c>
      <c r="F68" s="34">
        <f t="shared" si="26"/>
        <v>36888</v>
      </c>
      <c r="G68" s="34">
        <f t="shared" si="26"/>
        <v>36283</v>
      </c>
      <c r="H68" s="34">
        <f t="shared" si="26"/>
        <v>30190</v>
      </c>
      <c r="I68" s="34">
        <f t="shared" si="26"/>
        <v>26039</v>
      </c>
      <c r="J68" s="34">
        <f t="shared" si="26"/>
        <v>12111</v>
      </c>
      <c r="K68" s="34">
        <f>SUM(B68:J68)</f>
        <v>275239</v>
      </c>
    </row>
  </sheetData>
  <sheetProtection algorithmName="SHA-512" hashValue="7UkdaxnmVlx/4xFmHOcO0+nKBx8IBUlhmN6qXGofEX5rVu2uDqJahKqUpcNncFO3PMZpNtJcapHxMwSW9zz4kA==" saltValue="ZPeOS7gure5aOUgbNRkBxQ==" spinCount="100000" sheet="1" objects="1" scenarios="1"/>
  <mergeCells count="8">
    <mergeCell ref="M52:O58"/>
    <mergeCell ref="M25:O30"/>
    <mergeCell ref="M36:O42"/>
    <mergeCell ref="A1:L1"/>
    <mergeCell ref="A2:L2"/>
    <mergeCell ref="B6:C6"/>
    <mergeCell ref="B7:C7"/>
    <mergeCell ref="B8:C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2023-05-05T15:14:04Z</dcterms:created>
  <dcterms:modified xsi:type="dcterms:W3CDTF">2023-06-20T09:01:08Z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2023-05-05T15:14:06Z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7c24a07c-50ab-4fa8-a44c-5851c67d68d0</vt:lpwstr>
  </property>
  <property fmtid="{D5CDD505-2E9C-101B-9397-08002B2CF9AE}" pid="7" name="MSIP_Label_defa4170-0d19-0005-0004-bc88714345d2_ActionId">
    <vt:lpwstr>6105e928-6795-4e65-9ba9-5c71841066b7</vt:lpwstr>
  </property>
  <property fmtid="{D5CDD505-2E9C-101B-9397-08002B2CF9AE}" pid="8" name="MSIP_Label_defa4170-0d19-0005-0004-bc88714345d2_ContentBits">
    <vt:lpwstr>0</vt:lpwstr>
  </property>
</Properties>
</file>