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ristanlescouezec/Nextcloud ZX81/Code/AddIn Excel/Fiscal/"/>
    </mc:Choice>
  </mc:AlternateContent>
  <xr:revisionPtr revIDLastSave="0" documentId="13_ncr:1_{0AA518C3-EE06-0F41-B837-B9B5B7B498E7}" xr6:coauthVersionLast="47" xr6:coauthVersionMax="47" xr10:uidLastSave="{00000000-0000-0000-0000-000000000000}"/>
  <workbookProtection workbookAlgorithmName="SHA-512" workbookHashValue="XKn09DKepob0FMsqyulpGDXQwModqy9M+PGpAOJc17ou/YmIb4Eya5TKrTJenTJTKIy8pdoJAF/bsWjZpDr/Tg==" workbookSaltValue="bUQnf51M0pzuu0ivx4wD/g==" workbookSpinCount="100000" lockStructure="1"/>
  <bookViews>
    <workbookView xWindow="3280" yWindow="600" windowWidth="38580" windowHeight="25520" xr2:uid="{A30517AC-8FD0-C644-B211-7F1A409A677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65" i="1" l="1"/>
  <c r="U165" i="1"/>
  <c r="T165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C165" i="1"/>
  <c r="B165" i="1"/>
  <c r="V164" i="1" a="1"/>
  <c r="V164" i="1" s="1"/>
  <c r="U164" i="1" a="1"/>
  <c r="U164" i="1" s="1"/>
  <c r="T164" i="1" a="1"/>
  <c r="T164" i="1" s="1"/>
  <c r="S164" i="1" a="1"/>
  <c r="S164" i="1" s="1"/>
  <c r="R164" i="1" a="1"/>
  <c r="R164" i="1" s="1"/>
  <c r="Q164" i="1" a="1"/>
  <c r="Q164" i="1" s="1"/>
  <c r="P164" i="1" a="1"/>
  <c r="P164" i="1" s="1"/>
  <c r="O164" i="1" a="1"/>
  <c r="O164" i="1" s="1"/>
  <c r="N164" i="1" a="1"/>
  <c r="N164" i="1" s="1"/>
  <c r="M164" i="1" a="1"/>
  <c r="M164" i="1" s="1"/>
  <c r="L164" i="1" a="1"/>
  <c r="L164" i="1" s="1"/>
  <c r="K164" i="1" a="1"/>
  <c r="K164" i="1" s="1"/>
  <c r="J164" i="1" a="1"/>
  <c r="J164" i="1" s="1"/>
  <c r="I164" i="1" a="1"/>
  <c r="I164" i="1" s="1"/>
  <c r="H164" i="1" a="1"/>
  <c r="H164" i="1" s="1"/>
  <c r="G164" i="1" a="1"/>
  <c r="G164" i="1" s="1"/>
  <c r="F164" i="1" a="1"/>
  <c r="F164" i="1" s="1"/>
  <c r="E164" i="1" a="1"/>
  <c r="E164" i="1" s="1"/>
  <c r="D164" i="1" a="1"/>
  <c r="D164" i="1" s="1"/>
  <c r="C164" i="1" a="1"/>
  <c r="C164" i="1" s="1"/>
  <c r="B164" i="1" a="1"/>
  <c r="B164" i="1" s="1"/>
  <c r="E39" i="1" a="1"/>
  <c r="E39" i="1" s="1"/>
  <c r="V167" i="1"/>
  <c r="U167" i="1"/>
  <c r="T167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C167" i="1"/>
  <c r="B167" i="1"/>
  <c r="V162" i="1" a="1"/>
  <c r="V162" i="1" s="1"/>
  <c r="U162" i="1" a="1"/>
  <c r="U162" i="1" s="1"/>
  <c r="T162" i="1" a="1"/>
  <c r="T162" i="1" s="1"/>
  <c r="S162" i="1" a="1"/>
  <c r="S162" i="1" s="1"/>
  <c r="R162" i="1" a="1"/>
  <c r="R162" i="1" s="1"/>
  <c r="Q162" i="1" a="1"/>
  <c r="Q162" i="1" s="1"/>
  <c r="P162" i="1" a="1"/>
  <c r="P162" i="1" s="1"/>
  <c r="O162" i="1" a="1"/>
  <c r="O162" i="1" s="1"/>
  <c r="N162" i="1" a="1"/>
  <c r="N162" i="1" s="1"/>
  <c r="M162" i="1" a="1"/>
  <c r="M162" i="1" s="1"/>
  <c r="L162" i="1" a="1"/>
  <c r="L162" i="1" s="1"/>
  <c r="K162" i="1" a="1"/>
  <c r="K162" i="1" s="1"/>
  <c r="J162" i="1" a="1"/>
  <c r="J162" i="1" s="1"/>
  <c r="I162" i="1" a="1"/>
  <c r="I162" i="1" s="1"/>
  <c r="H162" i="1" a="1"/>
  <c r="H162" i="1" s="1"/>
  <c r="G162" i="1" a="1"/>
  <c r="G162" i="1" s="1"/>
  <c r="F162" i="1" a="1"/>
  <c r="F162" i="1" s="1"/>
  <c r="E162" i="1" a="1"/>
  <c r="E162" i="1" s="1"/>
  <c r="D162" i="1" a="1"/>
  <c r="D162" i="1" s="1"/>
  <c r="C162" i="1" a="1"/>
  <c r="C162" i="1" s="1"/>
  <c r="B162" i="1" a="1"/>
  <c r="B162" i="1" s="1"/>
  <c r="B155" i="1"/>
  <c r="C155" i="1" s="1"/>
  <c r="D155" i="1" s="1"/>
  <c r="E155" i="1" s="1"/>
  <c r="F155" i="1" s="1"/>
  <c r="G155" i="1" s="1"/>
  <c r="H155" i="1" s="1"/>
  <c r="I155" i="1" s="1"/>
  <c r="J155" i="1" s="1"/>
  <c r="K155" i="1" s="1"/>
  <c r="L155" i="1" s="1"/>
  <c r="M155" i="1" s="1"/>
  <c r="N155" i="1" s="1"/>
  <c r="O155" i="1" s="1"/>
  <c r="P155" i="1" s="1"/>
  <c r="Q155" i="1" s="1"/>
  <c r="R155" i="1" s="1"/>
  <c r="S155" i="1" s="1"/>
  <c r="T155" i="1" s="1"/>
  <c r="U155" i="1" s="1"/>
  <c r="V155" i="1" s="1"/>
  <c r="V147" i="1"/>
  <c r="V177" i="1" s="1"/>
  <c r="V178" i="1" s="1"/>
  <c r="U147" i="1"/>
  <c r="U177" i="1" s="1"/>
  <c r="U178" i="1" s="1"/>
  <c r="T147" i="1"/>
  <c r="T177" i="1" s="1"/>
  <c r="T178" i="1" s="1"/>
  <c r="S147" i="1"/>
  <c r="S177" i="1" s="1"/>
  <c r="S178" i="1" s="1"/>
  <c r="R147" i="1"/>
  <c r="R177" i="1" s="1"/>
  <c r="R178" i="1" s="1"/>
  <c r="Q147" i="1"/>
  <c r="Q177" i="1" s="1"/>
  <c r="Q178" i="1" s="1"/>
  <c r="P147" i="1"/>
  <c r="P177" i="1" s="1"/>
  <c r="P178" i="1" s="1"/>
  <c r="O147" i="1"/>
  <c r="O177" i="1" s="1"/>
  <c r="O178" i="1" s="1"/>
  <c r="N147" i="1"/>
  <c r="N177" i="1" s="1"/>
  <c r="N178" i="1" s="1"/>
  <c r="M147" i="1"/>
  <c r="M177" i="1" s="1"/>
  <c r="M178" i="1" s="1"/>
  <c r="L147" i="1"/>
  <c r="L177" i="1" s="1"/>
  <c r="L178" i="1" s="1"/>
  <c r="K147" i="1"/>
  <c r="K177" i="1" s="1"/>
  <c r="K178" i="1" s="1"/>
  <c r="J147" i="1"/>
  <c r="J177" i="1" s="1"/>
  <c r="I147" i="1"/>
  <c r="I177" i="1" s="1"/>
  <c r="H147" i="1"/>
  <c r="H177" i="1" s="1"/>
  <c r="G147" i="1"/>
  <c r="G177" i="1" s="1"/>
  <c r="F147" i="1"/>
  <c r="F177" i="1" s="1"/>
  <c r="E147" i="1"/>
  <c r="E177" i="1" s="1"/>
  <c r="D147" i="1"/>
  <c r="D177" i="1" s="1"/>
  <c r="C147" i="1"/>
  <c r="C177" i="1" s="1"/>
  <c r="B147" i="1"/>
  <c r="B177" i="1" s="1"/>
  <c r="B145" i="1"/>
  <c r="C145" i="1" s="1"/>
  <c r="D145" i="1" s="1"/>
  <c r="E145" i="1" s="1"/>
  <c r="F145" i="1" s="1"/>
  <c r="G145" i="1" s="1"/>
  <c r="H145" i="1" s="1"/>
  <c r="I145" i="1" s="1"/>
  <c r="J145" i="1" s="1"/>
  <c r="K145" i="1" s="1"/>
  <c r="L145" i="1" s="1"/>
  <c r="M145" i="1" s="1"/>
  <c r="N145" i="1" s="1"/>
  <c r="O145" i="1" s="1"/>
  <c r="P145" i="1" s="1"/>
  <c r="Q145" i="1" s="1"/>
  <c r="R145" i="1" s="1"/>
  <c r="S145" i="1" s="1"/>
  <c r="T145" i="1" s="1"/>
  <c r="U145" i="1" s="1"/>
  <c r="V145" i="1" s="1"/>
  <c r="B144" i="1"/>
  <c r="C144" i="1" s="1"/>
  <c r="D144" i="1" s="1"/>
  <c r="B143" i="1"/>
  <c r="C143" i="1" s="1"/>
  <c r="D143" i="1" s="1"/>
  <c r="E143" i="1" s="1"/>
  <c r="F143" i="1" s="1"/>
  <c r="G143" i="1" s="1"/>
  <c r="H143" i="1" s="1"/>
  <c r="I143" i="1" s="1"/>
  <c r="J143" i="1" s="1"/>
  <c r="K143" i="1" s="1"/>
  <c r="L143" i="1" s="1"/>
  <c r="M143" i="1" s="1"/>
  <c r="N143" i="1" s="1"/>
  <c r="O143" i="1" s="1"/>
  <c r="P143" i="1" s="1"/>
  <c r="Q143" i="1" s="1"/>
  <c r="R143" i="1" s="1"/>
  <c r="S143" i="1" s="1"/>
  <c r="T143" i="1" s="1"/>
  <c r="U143" i="1" s="1"/>
  <c r="V143" i="1" s="1"/>
  <c r="B126" i="1"/>
  <c r="B124" i="1"/>
  <c r="B123" i="1"/>
  <c r="E144" i="1" l="1"/>
  <c r="B125" i="1"/>
  <c r="B127" i="1" s="1"/>
  <c r="B128" i="1" s="1"/>
  <c r="B129" i="1" s="1"/>
  <c r="F144" i="1" l="1"/>
  <c r="C88" i="1"/>
  <c r="C87" i="1"/>
  <c r="I50" i="1" a="1"/>
  <c r="I50" i="1" s="1"/>
  <c r="B71" i="1"/>
  <c r="B70" i="1"/>
  <c r="G54" i="1" a="1"/>
  <c r="G54" i="1" s="1"/>
  <c r="B54" i="1" a="1"/>
  <c r="B54" i="1" s="1"/>
  <c r="B56" i="1" a="1"/>
  <c r="B56" i="1" s="1"/>
  <c r="G50" i="1" a="1"/>
  <c r="G50" i="1" s="1"/>
  <c r="B50" i="1" a="1"/>
  <c r="B50" i="1" s="1"/>
  <c r="C44" i="1"/>
  <c r="C46" i="1" s="1"/>
  <c r="B43" i="1"/>
  <c r="B19" i="1"/>
  <c r="B146" i="1" s="1"/>
  <c r="B26" i="1"/>
  <c r="B20" i="1"/>
  <c r="F176" i="1" l="1"/>
  <c r="F178" i="1" s="1"/>
  <c r="E176" i="1"/>
  <c r="E178" i="1" s="1"/>
  <c r="D176" i="1"/>
  <c r="D178" i="1" s="1"/>
  <c r="C176" i="1"/>
  <c r="C178" i="1" s="1"/>
  <c r="J176" i="1"/>
  <c r="J178" i="1" s="1"/>
  <c r="B176" i="1"/>
  <c r="B178" i="1" s="1"/>
  <c r="I176" i="1"/>
  <c r="I178" i="1" s="1"/>
  <c r="H176" i="1"/>
  <c r="H178" i="1" s="1"/>
  <c r="G176" i="1"/>
  <c r="G178" i="1" s="1"/>
  <c r="C89" i="1"/>
  <c r="B86" i="1" s="1"/>
  <c r="B27" i="1" a="1"/>
  <c r="B27" i="1" s="1"/>
  <c r="B28" i="1" s="1"/>
  <c r="B150" i="1"/>
  <c r="B148" i="1"/>
  <c r="C146" i="1"/>
  <c r="B120" i="1"/>
  <c r="B131" i="1" s="1"/>
  <c r="B159" i="1"/>
  <c r="G144" i="1"/>
  <c r="B72" i="1"/>
  <c r="B74" i="1" s="1"/>
  <c r="C45" i="1"/>
  <c r="B47" i="1" s="1"/>
  <c r="B21" i="1"/>
  <c r="B153" i="1" l="1"/>
  <c r="B169" i="1"/>
  <c r="B77" i="1"/>
  <c r="B91" i="1" s="1"/>
  <c r="B170" i="1"/>
  <c r="H144" i="1"/>
  <c r="B48" i="1"/>
  <c r="B57" i="1" s="1"/>
  <c r="B160" i="1"/>
  <c r="C160" i="1" s="1"/>
  <c r="D160" i="1" s="1"/>
  <c r="E160" i="1" s="1"/>
  <c r="F160" i="1" s="1"/>
  <c r="G160" i="1" s="1"/>
  <c r="H160" i="1" s="1"/>
  <c r="I160" i="1" s="1"/>
  <c r="J160" i="1" s="1"/>
  <c r="K160" i="1" s="1"/>
  <c r="L160" i="1" s="1"/>
  <c r="M160" i="1" s="1"/>
  <c r="N160" i="1" s="1"/>
  <c r="O160" i="1" s="1"/>
  <c r="P160" i="1" s="1"/>
  <c r="Q160" i="1" s="1"/>
  <c r="R160" i="1" s="1"/>
  <c r="S160" i="1" s="1"/>
  <c r="T160" i="1" s="1"/>
  <c r="U160" i="1" s="1"/>
  <c r="V160" i="1" s="1"/>
  <c r="C159" i="1"/>
  <c r="D146" i="1"/>
  <c r="C148" i="1"/>
  <c r="C150" i="1"/>
  <c r="B151" i="1" a="1"/>
  <c r="B151" i="1" s="1"/>
  <c r="B152" i="1" s="1"/>
  <c r="B154" i="1" s="1"/>
  <c r="B156" i="1" s="1" a="1"/>
  <c r="B156" i="1" s="1"/>
  <c r="B199" i="1" s="1"/>
  <c r="B30" i="1"/>
  <c r="B32" i="1" s="1"/>
  <c r="B98" i="1" s="1"/>
  <c r="B76" i="1"/>
  <c r="B78" i="1" s="1"/>
  <c r="B51" i="1"/>
  <c r="B52" i="1" s="1"/>
  <c r="B53" i="1" l="1"/>
  <c r="B60" i="1"/>
  <c r="B183" i="1"/>
  <c r="C183" i="1" s="1"/>
  <c r="D183" i="1" s="1"/>
  <c r="E183" i="1" s="1"/>
  <c r="F183" i="1" s="1"/>
  <c r="G183" i="1" s="1"/>
  <c r="H183" i="1" s="1"/>
  <c r="I183" i="1" s="1"/>
  <c r="J183" i="1" s="1"/>
  <c r="K183" i="1" s="1"/>
  <c r="L183" i="1" s="1"/>
  <c r="M183" i="1" s="1"/>
  <c r="N183" i="1" s="1"/>
  <c r="O183" i="1" s="1"/>
  <c r="P183" i="1" s="1"/>
  <c r="Q183" i="1" s="1"/>
  <c r="R183" i="1" s="1"/>
  <c r="S183" i="1" s="1"/>
  <c r="T183" i="1" s="1"/>
  <c r="U183" i="1" s="1"/>
  <c r="V183" i="1" s="1"/>
  <c r="G121" i="1"/>
  <c r="B180" i="1"/>
  <c r="C180" i="1" s="1"/>
  <c r="D180" i="1" s="1"/>
  <c r="E180" i="1" s="1"/>
  <c r="F180" i="1" s="1"/>
  <c r="G180" i="1" s="1"/>
  <c r="H180" i="1" s="1"/>
  <c r="I180" i="1" s="1"/>
  <c r="J180" i="1" s="1"/>
  <c r="K180" i="1" s="1"/>
  <c r="L180" i="1" s="1"/>
  <c r="M180" i="1" s="1"/>
  <c r="N180" i="1" s="1"/>
  <c r="O180" i="1" s="1"/>
  <c r="P180" i="1" s="1"/>
  <c r="Q180" i="1" s="1"/>
  <c r="R180" i="1" s="1"/>
  <c r="S180" i="1" s="1"/>
  <c r="T180" i="1" s="1"/>
  <c r="U180" i="1" s="1"/>
  <c r="V180" i="1" s="1"/>
  <c r="C170" i="1"/>
  <c r="D170" i="1" s="1"/>
  <c r="E170" i="1" s="1"/>
  <c r="F170" i="1" s="1"/>
  <c r="G170" i="1" s="1"/>
  <c r="H170" i="1" s="1"/>
  <c r="I170" i="1" s="1"/>
  <c r="J170" i="1" s="1"/>
  <c r="K170" i="1" s="1"/>
  <c r="L170" i="1" s="1"/>
  <c r="M170" i="1" s="1"/>
  <c r="N170" i="1" s="1"/>
  <c r="O170" i="1" s="1"/>
  <c r="P170" i="1" s="1"/>
  <c r="Q170" i="1" s="1"/>
  <c r="R170" i="1" s="1"/>
  <c r="S170" i="1" s="1"/>
  <c r="T170" i="1" s="1"/>
  <c r="U170" i="1" s="1"/>
  <c r="V170" i="1" s="1"/>
  <c r="C153" i="1"/>
  <c r="C169" i="1"/>
  <c r="B171" i="1"/>
  <c r="B172" i="1" s="1" a="1"/>
  <c r="B172" i="1" s="1"/>
  <c r="B173" i="1" s="1"/>
  <c r="G51" i="1"/>
  <c r="G52" i="1" s="1"/>
  <c r="G53" i="1" s="1"/>
  <c r="B161" i="1"/>
  <c r="B163" i="1" s="1"/>
  <c r="E146" i="1"/>
  <c r="D148" i="1"/>
  <c r="C161" i="1"/>
  <c r="C163" i="1" s="1"/>
  <c r="D159" i="1"/>
  <c r="D150" i="1"/>
  <c r="C151" i="1" a="1"/>
  <c r="C151" i="1" s="1"/>
  <c r="C152" i="1" s="1"/>
  <c r="C154" i="1" s="1"/>
  <c r="C156" i="1" s="1" a="1"/>
  <c r="C156" i="1" s="1"/>
  <c r="C199" i="1" s="1"/>
  <c r="I144" i="1"/>
  <c r="E26" i="1" a="1"/>
  <c r="E26" i="1" s="1"/>
  <c r="B35" i="1" a="1"/>
  <c r="B35" i="1" s="1"/>
  <c r="B132" i="1"/>
  <c r="B133" i="1" s="1"/>
  <c r="B134" i="1" s="1" a="1"/>
  <c r="B134" i="1" s="1"/>
  <c r="D79" i="1" a="1"/>
  <c r="D79" i="1" s="1"/>
  <c r="B79" i="1" a="1"/>
  <c r="B79" i="1" s="1"/>
  <c r="B80" i="1" s="1"/>
  <c r="B84" i="1" s="1"/>
  <c r="D59" i="1" l="1" a="1"/>
  <c r="D59" i="1" s="1"/>
  <c r="B61" i="1" a="1"/>
  <c r="B61" i="1" s="1"/>
  <c r="B65" i="1" s="1"/>
  <c r="B181" i="1"/>
  <c r="B184" i="1"/>
  <c r="C171" i="1"/>
  <c r="C172" i="1" s="1" a="1"/>
  <c r="C172" i="1" s="1"/>
  <c r="C173" i="1" s="1"/>
  <c r="B114" i="1"/>
  <c r="B116" i="1" s="1"/>
  <c r="K121" i="1"/>
  <c r="K123" i="1" s="1"/>
  <c r="D153" i="1"/>
  <c r="D169" i="1"/>
  <c r="D171" i="1" s="1"/>
  <c r="D172" i="1" s="1" a="1"/>
  <c r="D172" i="1" s="1"/>
  <c r="D173" i="1" s="1"/>
  <c r="J144" i="1"/>
  <c r="E150" i="1"/>
  <c r="D151" i="1" a="1"/>
  <c r="D151" i="1" s="1"/>
  <c r="D152" i="1" s="1"/>
  <c r="D154" i="1" s="1"/>
  <c r="D156" i="1" s="1" a="1"/>
  <c r="D156" i="1" s="1"/>
  <c r="D199" i="1" s="1"/>
  <c r="D161" i="1"/>
  <c r="D163" i="1" s="1"/>
  <c r="E159" i="1"/>
  <c r="F146" i="1"/>
  <c r="E148" i="1"/>
  <c r="B64" i="1"/>
  <c r="B66" i="1" s="1"/>
  <c r="D134" i="1" a="1"/>
  <c r="D134" i="1" s="1"/>
  <c r="B135" i="1"/>
  <c r="G122" i="1" s="1"/>
  <c r="B92" i="1"/>
  <c r="C94" i="1" s="1"/>
  <c r="B99" i="1" s="1"/>
  <c r="B110" i="1" s="1"/>
  <c r="C181" i="1" l="1"/>
  <c r="C184" i="1"/>
  <c r="G125" i="1"/>
  <c r="G126" i="1" s="1"/>
  <c r="G127" i="1" s="1"/>
  <c r="G128" i="1" s="1" a="1"/>
  <c r="G128" i="1" s="1"/>
  <c r="G129" i="1" s="1"/>
  <c r="G131" i="1" s="1"/>
  <c r="G123" i="1"/>
  <c r="G130" i="1"/>
  <c r="B186" i="1"/>
  <c r="B200" i="1" s="1"/>
  <c r="B201" i="1" s="1"/>
  <c r="B195" i="1"/>
  <c r="B189" i="1"/>
  <c r="B190" i="1" s="1"/>
  <c r="B191" i="1" s="1"/>
  <c r="B193" i="1" s="1" a="1"/>
  <c r="B193" i="1" s="1"/>
  <c r="B194" i="1" s="1"/>
  <c r="B196" i="1" s="1"/>
  <c r="B198" i="1" s="1"/>
  <c r="E153" i="1"/>
  <c r="E169" i="1"/>
  <c r="E171" i="1" s="1"/>
  <c r="E172" i="1" s="1" a="1"/>
  <c r="E172" i="1" s="1"/>
  <c r="E173" i="1" s="1"/>
  <c r="D181" i="1"/>
  <c r="D184" i="1"/>
  <c r="G146" i="1"/>
  <c r="F148" i="1"/>
  <c r="E161" i="1"/>
  <c r="E163" i="1" s="1"/>
  <c r="F159" i="1"/>
  <c r="E151" i="1" a="1"/>
  <c r="E151" i="1" s="1"/>
  <c r="E152" i="1" s="1"/>
  <c r="E154" i="1" s="1"/>
  <c r="E156" i="1" s="1" a="1"/>
  <c r="E156" i="1" s="1"/>
  <c r="E199" i="1" s="1"/>
  <c r="F150" i="1"/>
  <c r="K144" i="1"/>
  <c r="B101" i="1"/>
  <c r="B115" i="1" s="1"/>
  <c r="B104" i="1"/>
  <c r="B105" i="1" s="1"/>
  <c r="B106" i="1" s="1"/>
  <c r="B108" i="1" l="1" a="1"/>
  <c r="B108" i="1" s="1"/>
  <c r="D100" i="1" a="1"/>
  <c r="D100" i="1" s="1"/>
  <c r="F153" i="1"/>
  <c r="F169" i="1"/>
  <c r="F171" i="1" s="1"/>
  <c r="F172" i="1" s="1" a="1"/>
  <c r="F172" i="1" s="1"/>
  <c r="F173" i="1" s="1"/>
  <c r="K122" i="1"/>
  <c r="G132" i="1"/>
  <c r="D186" i="1"/>
  <c r="D200" i="1" s="1"/>
  <c r="D201" i="1" s="1"/>
  <c r="D195" i="1"/>
  <c r="D189" i="1"/>
  <c r="D190" i="1" s="1"/>
  <c r="D191" i="1" s="1"/>
  <c r="D193" i="1" s="1" a="1"/>
  <c r="D193" i="1" s="1"/>
  <c r="D194" i="1" s="1"/>
  <c r="D196" i="1" s="1"/>
  <c r="D198" i="1" s="1"/>
  <c r="E181" i="1"/>
  <c r="E184" i="1" s="1"/>
  <c r="C186" i="1"/>
  <c r="C200" i="1" s="1"/>
  <c r="C201" i="1" s="1"/>
  <c r="C189" i="1"/>
  <c r="C190" i="1" s="1"/>
  <c r="C191" i="1" s="1"/>
  <c r="C193" i="1" s="1" a="1"/>
  <c r="C193" i="1" s="1"/>
  <c r="C194" i="1" s="1"/>
  <c r="C196" i="1" s="1"/>
  <c r="C198" i="1" s="1"/>
  <c r="C195" i="1"/>
  <c r="F151" i="1" a="1"/>
  <c r="F151" i="1" s="1"/>
  <c r="F152" i="1" s="1"/>
  <c r="F154" i="1" s="1"/>
  <c r="F156" i="1" s="1" a="1"/>
  <c r="F156" i="1" s="1"/>
  <c r="F199" i="1" s="1"/>
  <c r="G150" i="1"/>
  <c r="F161" i="1"/>
  <c r="F163" i="1" s="1"/>
  <c r="G159" i="1"/>
  <c r="L144" i="1"/>
  <c r="H146" i="1"/>
  <c r="G148" i="1"/>
  <c r="B109" i="1"/>
  <c r="B111" i="1" s="1"/>
  <c r="B113" i="1" s="1"/>
  <c r="G153" i="1" l="1"/>
  <c r="G169" i="1"/>
  <c r="G171" i="1" s="1"/>
  <c r="G172" i="1" s="1" a="1"/>
  <c r="G172" i="1" s="1"/>
  <c r="G173" i="1" s="1"/>
  <c r="F181" i="1"/>
  <c r="F184" i="1" s="1"/>
  <c r="E186" i="1"/>
  <c r="E200" i="1" s="1"/>
  <c r="E201" i="1" s="1"/>
  <c r="E189" i="1"/>
  <c r="E190" i="1" s="1"/>
  <c r="E191" i="1" s="1"/>
  <c r="E193" i="1" s="1" a="1"/>
  <c r="E193" i="1" s="1"/>
  <c r="E194" i="1" s="1"/>
  <c r="E196" i="1" s="1"/>
  <c r="E198" i="1" s="1"/>
  <c r="E195" i="1"/>
  <c r="I146" i="1"/>
  <c r="H148" i="1"/>
  <c r="M144" i="1"/>
  <c r="H159" i="1"/>
  <c r="G161" i="1"/>
  <c r="G163" i="1" s="1"/>
  <c r="H150" i="1"/>
  <c r="G151" i="1" a="1"/>
  <c r="G151" i="1" s="1"/>
  <c r="G152" i="1" s="1"/>
  <c r="G154" i="1" s="1"/>
  <c r="G156" i="1" s="1" a="1"/>
  <c r="G156" i="1" s="1"/>
  <c r="G199" i="1" s="1"/>
  <c r="F195" i="1" l="1"/>
  <c r="F189" i="1"/>
  <c r="F190" i="1" s="1"/>
  <c r="F191" i="1" s="1"/>
  <c r="F193" i="1" s="1" a="1"/>
  <c r="F193" i="1" s="1"/>
  <c r="F194" i="1" s="1"/>
  <c r="F196" i="1" s="1"/>
  <c r="F198" i="1" s="1"/>
  <c r="F186" i="1"/>
  <c r="F200" i="1" s="1"/>
  <c r="F201" i="1" s="1"/>
  <c r="G181" i="1"/>
  <c r="G184" i="1"/>
  <c r="H153" i="1"/>
  <c r="H169" i="1"/>
  <c r="H171" i="1" s="1"/>
  <c r="H172" i="1" s="1" a="1"/>
  <c r="H172" i="1" s="1"/>
  <c r="H173" i="1" s="1"/>
  <c r="N144" i="1"/>
  <c r="H151" i="1" a="1"/>
  <c r="H151" i="1" s="1"/>
  <c r="H152" i="1" s="1"/>
  <c r="H154" i="1" s="1"/>
  <c r="H156" i="1" s="1" a="1"/>
  <c r="H156" i="1" s="1"/>
  <c r="H199" i="1" s="1"/>
  <c r="I150" i="1"/>
  <c r="I159" i="1"/>
  <c r="H161" i="1"/>
  <c r="H163" i="1" s="1"/>
  <c r="J146" i="1"/>
  <c r="I148" i="1"/>
  <c r="I153" i="1" l="1"/>
  <c r="I169" i="1"/>
  <c r="I171" i="1" s="1"/>
  <c r="I172" i="1" s="1" a="1"/>
  <c r="I172" i="1" s="1"/>
  <c r="I173" i="1" s="1"/>
  <c r="H181" i="1"/>
  <c r="H184" i="1" s="1"/>
  <c r="G186" i="1"/>
  <c r="G200" i="1" s="1"/>
  <c r="G201" i="1" s="1"/>
  <c r="G189" i="1"/>
  <c r="G190" i="1" s="1"/>
  <c r="G191" i="1" s="1"/>
  <c r="G193" i="1" s="1" a="1"/>
  <c r="G193" i="1" s="1"/>
  <c r="G194" i="1" s="1"/>
  <c r="G196" i="1" s="1"/>
  <c r="G198" i="1" s="1"/>
  <c r="G195" i="1"/>
  <c r="K146" i="1"/>
  <c r="J148" i="1"/>
  <c r="I161" i="1"/>
  <c r="I163" i="1" s="1"/>
  <c r="J159" i="1"/>
  <c r="I151" i="1" a="1"/>
  <c r="I151" i="1" s="1"/>
  <c r="I152" i="1" s="1"/>
  <c r="I154" i="1" s="1"/>
  <c r="I156" i="1" s="1" a="1"/>
  <c r="I156" i="1" s="1"/>
  <c r="I199" i="1" s="1"/>
  <c r="J150" i="1"/>
  <c r="O144" i="1"/>
  <c r="H189" i="1" l="1"/>
  <c r="H190" i="1" s="1"/>
  <c r="H191" i="1" s="1"/>
  <c r="H193" i="1" s="1" a="1"/>
  <c r="H193" i="1" s="1"/>
  <c r="H194" i="1" s="1"/>
  <c r="H196" i="1" s="1"/>
  <c r="H198" i="1" s="1"/>
  <c r="H186" i="1"/>
  <c r="H200" i="1" s="1"/>
  <c r="H201" i="1" s="1"/>
  <c r="H195" i="1"/>
  <c r="J153" i="1"/>
  <c r="J169" i="1"/>
  <c r="J171" i="1" s="1"/>
  <c r="J172" i="1" s="1" a="1"/>
  <c r="J172" i="1" s="1"/>
  <c r="J173" i="1" s="1"/>
  <c r="I181" i="1"/>
  <c r="I184" i="1" s="1"/>
  <c r="P144" i="1"/>
  <c r="J151" i="1" a="1"/>
  <c r="J151" i="1" s="1"/>
  <c r="J152" i="1" s="1"/>
  <c r="J154" i="1" s="1"/>
  <c r="J156" i="1" s="1" a="1"/>
  <c r="J156" i="1" s="1"/>
  <c r="J199" i="1" s="1"/>
  <c r="K150" i="1"/>
  <c r="J161" i="1"/>
  <c r="J163" i="1" s="1"/>
  <c r="K159" i="1"/>
  <c r="L146" i="1"/>
  <c r="K148" i="1"/>
  <c r="K153" i="1" l="1"/>
  <c r="K169" i="1"/>
  <c r="K171" i="1" s="1"/>
  <c r="K172" i="1" s="1" a="1"/>
  <c r="K172" i="1" s="1"/>
  <c r="K173" i="1" s="1"/>
  <c r="I195" i="1"/>
  <c r="I189" i="1"/>
  <c r="I190" i="1" s="1"/>
  <c r="I191" i="1" s="1"/>
  <c r="I193" i="1" s="1" a="1"/>
  <c r="I193" i="1" s="1"/>
  <c r="I194" i="1" s="1"/>
  <c r="I196" i="1" s="1"/>
  <c r="I198" i="1" s="1"/>
  <c r="I186" i="1"/>
  <c r="I200" i="1" s="1"/>
  <c r="I201" i="1" s="1"/>
  <c r="J181" i="1"/>
  <c r="J184" i="1" s="1"/>
  <c r="M146" i="1"/>
  <c r="L148" i="1"/>
  <c r="L159" i="1"/>
  <c r="K161" i="1"/>
  <c r="K163" i="1" s="1"/>
  <c r="K151" i="1" a="1"/>
  <c r="K151" i="1" s="1"/>
  <c r="K152" i="1" s="1"/>
  <c r="K154" i="1" s="1"/>
  <c r="K156" i="1" s="1" a="1"/>
  <c r="K156" i="1" s="1"/>
  <c r="K199" i="1" s="1"/>
  <c r="L150" i="1"/>
  <c r="Q144" i="1"/>
  <c r="L153" i="1" l="1"/>
  <c r="L169" i="1"/>
  <c r="L171" i="1" s="1"/>
  <c r="L172" i="1" s="1" a="1"/>
  <c r="L172" i="1" s="1"/>
  <c r="L173" i="1" s="1"/>
  <c r="J195" i="1"/>
  <c r="J189" i="1"/>
  <c r="J190" i="1" s="1"/>
  <c r="J191" i="1" s="1"/>
  <c r="J193" i="1" s="1" a="1"/>
  <c r="J193" i="1" s="1"/>
  <c r="J194" i="1" s="1"/>
  <c r="J196" i="1" s="1"/>
  <c r="J198" i="1" s="1"/>
  <c r="J186" i="1"/>
  <c r="J200" i="1" s="1"/>
  <c r="J201" i="1" s="1"/>
  <c r="K181" i="1"/>
  <c r="K184" i="1" s="1"/>
  <c r="M150" i="1"/>
  <c r="L151" i="1" a="1"/>
  <c r="L151" i="1" s="1"/>
  <c r="L152" i="1" s="1"/>
  <c r="L154" i="1" s="1"/>
  <c r="L156" i="1" s="1" a="1"/>
  <c r="L156" i="1" s="1"/>
  <c r="L199" i="1" s="1"/>
  <c r="L161" i="1"/>
  <c r="L163" i="1" s="1"/>
  <c r="M159" i="1"/>
  <c r="R144" i="1"/>
  <c r="N146" i="1"/>
  <c r="M148" i="1"/>
  <c r="L181" i="1" l="1"/>
  <c r="L184" i="1"/>
  <c r="M153" i="1"/>
  <c r="M169" i="1"/>
  <c r="M171" i="1" s="1"/>
  <c r="M172" i="1" s="1" a="1"/>
  <c r="M172" i="1" s="1"/>
  <c r="M173" i="1" s="1"/>
  <c r="K186" i="1"/>
  <c r="K200" i="1" s="1"/>
  <c r="K201" i="1" s="1"/>
  <c r="K189" i="1"/>
  <c r="K190" i="1" s="1"/>
  <c r="K191" i="1" s="1"/>
  <c r="K193" i="1" s="1" a="1"/>
  <c r="K193" i="1" s="1"/>
  <c r="K194" i="1" s="1"/>
  <c r="K196" i="1" s="1"/>
  <c r="K198" i="1" s="1"/>
  <c r="K195" i="1"/>
  <c r="M161" i="1"/>
  <c r="M163" i="1" s="1"/>
  <c r="N159" i="1"/>
  <c r="O146" i="1"/>
  <c r="N148" i="1"/>
  <c r="S144" i="1"/>
  <c r="N150" i="1"/>
  <c r="M151" i="1" a="1"/>
  <c r="M151" i="1" s="1"/>
  <c r="M152" i="1" s="1"/>
  <c r="M154" i="1" s="1"/>
  <c r="M156" i="1" s="1" a="1"/>
  <c r="M156" i="1" s="1"/>
  <c r="M199" i="1" s="1"/>
  <c r="M181" i="1" l="1"/>
  <c r="M184" i="1"/>
  <c r="N153" i="1"/>
  <c r="N169" i="1"/>
  <c r="N171" i="1" s="1"/>
  <c r="N172" i="1" s="1" a="1"/>
  <c r="N172" i="1" s="1"/>
  <c r="N173" i="1" s="1"/>
  <c r="L186" i="1"/>
  <c r="L200" i="1" s="1"/>
  <c r="L201" i="1" s="1"/>
  <c r="L195" i="1"/>
  <c r="L189" i="1"/>
  <c r="L190" i="1" s="1"/>
  <c r="L191" i="1" s="1"/>
  <c r="L193" i="1" s="1" a="1"/>
  <c r="L193" i="1" s="1"/>
  <c r="L194" i="1" s="1"/>
  <c r="L196" i="1" s="1"/>
  <c r="L198" i="1" s="1"/>
  <c r="T144" i="1"/>
  <c r="P146" i="1"/>
  <c r="O148" i="1"/>
  <c r="N151" i="1" a="1"/>
  <c r="N151" i="1" s="1"/>
  <c r="N152" i="1" s="1"/>
  <c r="N154" i="1" s="1"/>
  <c r="N156" i="1" s="1" a="1"/>
  <c r="N156" i="1" s="1"/>
  <c r="N199" i="1" s="1"/>
  <c r="O150" i="1"/>
  <c r="O159" i="1"/>
  <c r="N161" i="1"/>
  <c r="N163" i="1" s="1"/>
  <c r="N181" i="1" l="1"/>
  <c r="N184" i="1"/>
  <c r="O153" i="1"/>
  <c r="O169" i="1"/>
  <c r="O171" i="1" s="1"/>
  <c r="O172" i="1" s="1" a="1"/>
  <c r="O172" i="1" s="1"/>
  <c r="O173" i="1" s="1"/>
  <c r="M195" i="1"/>
  <c r="M186" i="1"/>
  <c r="M200" i="1" s="1"/>
  <c r="M201" i="1" s="1"/>
  <c r="M189" i="1"/>
  <c r="M190" i="1" s="1"/>
  <c r="M191" i="1" s="1"/>
  <c r="M193" i="1" s="1" a="1"/>
  <c r="M193" i="1" s="1"/>
  <c r="M194" i="1" s="1"/>
  <c r="M196" i="1" s="1"/>
  <c r="M198" i="1" s="1"/>
  <c r="P159" i="1"/>
  <c r="O161" i="1"/>
  <c r="O163" i="1" s="1"/>
  <c r="O151" i="1" a="1"/>
  <c r="O151" i="1" s="1"/>
  <c r="O152" i="1" s="1"/>
  <c r="O154" i="1" s="1"/>
  <c r="O156" i="1" s="1" a="1"/>
  <c r="O156" i="1" s="1"/>
  <c r="O199" i="1" s="1"/>
  <c r="P150" i="1"/>
  <c r="Q146" i="1"/>
  <c r="P148" i="1"/>
  <c r="U144" i="1"/>
  <c r="O181" i="1" l="1"/>
  <c r="O184" i="1"/>
  <c r="P153" i="1"/>
  <c r="P169" i="1"/>
  <c r="P171" i="1" s="1"/>
  <c r="P172" i="1" s="1" a="1"/>
  <c r="P172" i="1" s="1"/>
  <c r="P173" i="1" s="1"/>
  <c r="N186" i="1"/>
  <c r="N200" i="1" s="1"/>
  <c r="N201" i="1" s="1"/>
  <c r="N195" i="1"/>
  <c r="N189" i="1"/>
  <c r="N190" i="1" s="1"/>
  <c r="N191" i="1" s="1"/>
  <c r="N193" i="1" s="1" a="1"/>
  <c r="N193" i="1" s="1"/>
  <c r="N194" i="1" s="1"/>
  <c r="N196" i="1" s="1"/>
  <c r="N198" i="1" s="1"/>
  <c r="V144" i="1"/>
  <c r="R146" i="1"/>
  <c r="Q148" i="1"/>
  <c r="Q150" i="1"/>
  <c r="P151" i="1" a="1"/>
  <c r="P151" i="1" s="1"/>
  <c r="P152" i="1" s="1"/>
  <c r="P154" i="1" s="1"/>
  <c r="P156" i="1" s="1" a="1"/>
  <c r="P156" i="1" s="1"/>
  <c r="P199" i="1" s="1"/>
  <c r="Q159" i="1"/>
  <c r="P161" i="1"/>
  <c r="P163" i="1" s="1"/>
  <c r="P181" i="1" l="1"/>
  <c r="P184" i="1"/>
  <c r="Q153" i="1"/>
  <c r="Q169" i="1"/>
  <c r="Q171" i="1" s="1"/>
  <c r="Q172" i="1" s="1" a="1"/>
  <c r="Q172" i="1" s="1"/>
  <c r="Q173" i="1" s="1"/>
  <c r="O195" i="1"/>
  <c r="O189" i="1"/>
  <c r="O190" i="1" s="1"/>
  <c r="O191" i="1" s="1"/>
  <c r="O193" i="1" s="1" a="1"/>
  <c r="O193" i="1" s="1"/>
  <c r="O194" i="1" s="1"/>
  <c r="O196" i="1" s="1"/>
  <c r="O198" i="1" s="1"/>
  <c r="O186" i="1"/>
  <c r="O200" i="1" s="1"/>
  <c r="O201" i="1" s="1"/>
  <c r="R159" i="1"/>
  <c r="Q161" i="1"/>
  <c r="Q163" i="1" s="1"/>
  <c r="Q151" i="1" a="1"/>
  <c r="Q151" i="1" s="1"/>
  <c r="Q152" i="1" s="1"/>
  <c r="Q154" i="1" s="1"/>
  <c r="Q156" i="1" s="1" a="1"/>
  <c r="Q156" i="1" s="1"/>
  <c r="Q199" i="1" s="1"/>
  <c r="R150" i="1"/>
  <c r="S146" i="1"/>
  <c r="R148" i="1"/>
  <c r="R153" i="1" l="1"/>
  <c r="R169" i="1"/>
  <c r="R171" i="1" s="1"/>
  <c r="R172" i="1" s="1" a="1"/>
  <c r="R172" i="1" s="1"/>
  <c r="R173" i="1" s="1"/>
  <c r="Q181" i="1"/>
  <c r="Q184" i="1"/>
  <c r="P189" i="1"/>
  <c r="P190" i="1" s="1"/>
  <c r="P191" i="1" s="1"/>
  <c r="P193" i="1" s="1" a="1"/>
  <c r="P193" i="1" s="1"/>
  <c r="P194" i="1" s="1"/>
  <c r="P196" i="1" s="1"/>
  <c r="P198" i="1" s="1"/>
  <c r="P186" i="1"/>
  <c r="P200" i="1" s="1"/>
  <c r="P201" i="1" s="1"/>
  <c r="P195" i="1"/>
  <c r="T146" i="1"/>
  <c r="S148" i="1"/>
  <c r="S150" i="1"/>
  <c r="R151" i="1" a="1"/>
  <c r="R151" i="1" s="1"/>
  <c r="R152" i="1" s="1"/>
  <c r="R154" i="1" s="1"/>
  <c r="R156" i="1" s="1" a="1"/>
  <c r="R156" i="1" s="1"/>
  <c r="R199" i="1" s="1"/>
  <c r="R161" i="1"/>
  <c r="R163" i="1" s="1"/>
  <c r="S159" i="1"/>
  <c r="Q195" i="1" l="1"/>
  <c r="Q189" i="1"/>
  <c r="Q190" i="1" s="1"/>
  <c r="Q191" i="1" s="1"/>
  <c r="Q193" i="1" s="1" a="1"/>
  <c r="Q193" i="1" s="1"/>
  <c r="Q194" i="1" s="1"/>
  <c r="Q196" i="1" s="1"/>
  <c r="Q198" i="1" s="1"/>
  <c r="Q186" i="1"/>
  <c r="Q200" i="1" s="1"/>
  <c r="Q201" i="1" s="1"/>
  <c r="R181" i="1"/>
  <c r="R184" i="1" s="1"/>
  <c r="S153" i="1"/>
  <c r="S169" i="1"/>
  <c r="S171" i="1" s="1"/>
  <c r="S172" i="1" s="1" a="1"/>
  <c r="S172" i="1" s="1"/>
  <c r="S173" i="1" s="1"/>
  <c r="S161" i="1"/>
  <c r="S163" i="1" s="1"/>
  <c r="T159" i="1"/>
  <c r="S151" i="1" a="1"/>
  <c r="S151" i="1" s="1"/>
  <c r="S152" i="1" s="1"/>
  <c r="S154" i="1" s="1"/>
  <c r="S156" i="1" s="1" a="1"/>
  <c r="S156" i="1" s="1"/>
  <c r="S199" i="1" s="1"/>
  <c r="T150" i="1"/>
  <c r="U146" i="1"/>
  <c r="T148" i="1"/>
  <c r="S181" i="1" l="1"/>
  <c r="S184" i="1" s="1"/>
  <c r="T153" i="1"/>
  <c r="T169" i="1"/>
  <c r="T171" i="1" s="1"/>
  <c r="T172" i="1" s="1" a="1"/>
  <c r="T172" i="1" s="1"/>
  <c r="T173" i="1" s="1"/>
  <c r="R195" i="1"/>
  <c r="R189" i="1"/>
  <c r="R190" i="1" s="1"/>
  <c r="R191" i="1" s="1"/>
  <c r="R193" i="1" s="1" a="1"/>
  <c r="R193" i="1" s="1"/>
  <c r="R194" i="1" s="1"/>
  <c r="R196" i="1" s="1"/>
  <c r="R198" i="1" s="1"/>
  <c r="R186" i="1"/>
  <c r="R200" i="1" s="1"/>
  <c r="R201" i="1" s="1"/>
  <c r="U150" i="1"/>
  <c r="T151" i="1" a="1"/>
  <c r="T151" i="1" s="1"/>
  <c r="T152" i="1" s="1"/>
  <c r="T154" i="1" s="1"/>
  <c r="T156" i="1" s="1" a="1"/>
  <c r="T156" i="1" s="1"/>
  <c r="T199" i="1" s="1"/>
  <c r="V146" i="1"/>
  <c r="V148" i="1" s="1"/>
  <c r="U148" i="1"/>
  <c r="U159" i="1"/>
  <c r="T161" i="1"/>
  <c r="T163" i="1" s="1"/>
  <c r="T181" i="1" l="1"/>
  <c r="T184" i="1" s="1"/>
  <c r="U153" i="1"/>
  <c r="U169" i="1"/>
  <c r="U171" i="1" s="1"/>
  <c r="U172" i="1" s="1" a="1"/>
  <c r="U172" i="1" s="1"/>
  <c r="U173" i="1" s="1"/>
  <c r="V153" i="1"/>
  <c r="V169" i="1"/>
  <c r="V171" i="1" s="1"/>
  <c r="V172" i="1" s="1" a="1"/>
  <c r="V172" i="1" s="1"/>
  <c r="V173" i="1" s="1"/>
  <c r="S186" i="1"/>
  <c r="S200" i="1" s="1"/>
  <c r="S201" i="1" s="1"/>
  <c r="S189" i="1"/>
  <c r="S190" i="1" s="1"/>
  <c r="S191" i="1" s="1"/>
  <c r="S193" i="1" s="1" a="1"/>
  <c r="S193" i="1" s="1"/>
  <c r="S194" i="1" s="1"/>
  <c r="S196" i="1" s="1"/>
  <c r="S198" i="1" s="1"/>
  <c r="S195" i="1"/>
  <c r="V159" i="1"/>
  <c r="V161" i="1" s="1"/>
  <c r="V163" i="1" s="1"/>
  <c r="U161" i="1"/>
  <c r="U163" i="1" s="1"/>
  <c r="V150" i="1"/>
  <c r="V151" i="1" s="1" a="1"/>
  <c r="V151" i="1" s="1"/>
  <c r="V152" i="1" s="1"/>
  <c r="V154" i="1" s="1"/>
  <c r="V156" i="1" s="1" a="1"/>
  <c r="V156" i="1" s="1"/>
  <c r="V199" i="1" s="1"/>
  <c r="U151" i="1" a="1"/>
  <c r="U151" i="1" s="1"/>
  <c r="U152" i="1" s="1"/>
  <c r="U154" i="1" s="1"/>
  <c r="U156" i="1" s="1" a="1"/>
  <c r="U156" i="1" s="1"/>
  <c r="U199" i="1" s="1"/>
  <c r="V181" i="1" l="1"/>
  <c r="V184" i="1"/>
  <c r="U181" i="1"/>
  <c r="U184" i="1" s="1"/>
  <c r="T186" i="1"/>
  <c r="T200" i="1" s="1"/>
  <c r="T201" i="1" s="1"/>
  <c r="T195" i="1"/>
  <c r="T189" i="1"/>
  <c r="T190" i="1" s="1"/>
  <c r="T191" i="1" s="1"/>
  <c r="T193" i="1" s="1" a="1"/>
  <c r="T193" i="1" s="1"/>
  <c r="T194" i="1" s="1"/>
  <c r="T196" i="1" s="1"/>
  <c r="T198" i="1" s="1"/>
  <c r="U195" i="1" l="1"/>
  <c r="U186" i="1"/>
  <c r="U200" i="1" s="1"/>
  <c r="U201" i="1" s="1"/>
  <c r="U189" i="1"/>
  <c r="U190" i="1" s="1"/>
  <c r="U191" i="1" s="1"/>
  <c r="U193" i="1" s="1" a="1"/>
  <c r="U193" i="1" s="1"/>
  <c r="U194" i="1" s="1"/>
  <c r="U196" i="1" s="1"/>
  <c r="U198" i="1" s="1"/>
  <c r="V189" i="1"/>
  <c r="V190" i="1" s="1"/>
  <c r="V191" i="1" s="1"/>
  <c r="V193" i="1" s="1" a="1"/>
  <c r="V193" i="1" s="1"/>
  <c r="V194" i="1" s="1"/>
  <c r="V196" i="1" s="1"/>
  <c r="V198" i="1" s="1"/>
  <c r="V195" i="1"/>
  <c r="V186" i="1"/>
  <c r="V200" i="1" s="1"/>
  <c r="V20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<sst xmlns="http://schemas.openxmlformats.org/spreadsheetml/2006/main" count="176" uniqueCount="108">
  <si>
    <t>EXEMPLE D'UTILISATION DE LA BIBLIOTHEQUE DE FONCTIONS FISCALES "FISCALC" - par ZX81</t>
  </si>
  <si>
    <t>Enoncé du cas</t>
  </si>
  <si>
    <t>M. et Mme Georges sont à la retraite. M. Georges perçoit une pension nette mensuelle de 3 215 € par mois. Ils détiennent également une SCI GDON, propriétaire d’un centre commercial acquis le 6/05/2011 pour 750 000 € dont 85 300 € pour le terrain. Ce centre est donné en location à l’enseigne INTERMARCHE pour un loyer annuel HT de 90 000 €. Les travaux d’entretien à la charge de la SCI sont estimés à 1 000 € annuels. La taxe foncière de 7 380 € est refacturée intégralement au locataire. Les bâtiments sont amortis sur 50 ans. La SCI n’a opté ni à la TVA ni à l’IS.</t>
  </si>
  <si>
    <r>
      <t>Confrontée à l’obligation de rembourser un emprunt in fine fin décembre 2022, la SCI a négocié avec sa banque un nouvel emprunt à échéances constantes de 180 000 € sur 9 ans à 1,5 % l’an qui a débuté au 1</t>
    </r>
    <r>
      <rPr>
        <vertAlign val="superscript"/>
        <sz val="12"/>
        <color theme="1"/>
        <rFont val="Arial"/>
        <family val="2"/>
      </rPr>
      <t>er</t>
    </r>
    <r>
      <rPr>
        <sz val="12"/>
        <color theme="1"/>
        <rFont val="Arial"/>
        <family val="2"/>
      </rPr>
      <t xml:space="preserve"> janvier 2023. L’échéance annuelle est de 21 530 €. Le montant des intérêts est le suivant :</t>
    </r>
  </si>
  <si>
    <t>Loyer annuel</t>
  </si>
  <si>
    <t>TF refacturé</t>
  </si>
  <si>
    <t>Travaux</t>
  </si>
  <si>
    <t>TF</t>
  </si>
  <si>
    <t>Intérêts</t>
  </si>
  <si>
    <t>Résultat</t>
  </si>
  <si>
    <t xml:space="preserve">2. Calculer l’impôt sur le revenu prévisionnel dû par M. et Mme Georges pour l’année 2023 </t>
  </si>
  <si>
    <r>
      <t>1.</t>
    </r>
    <r>
      <rPr>
        <b/>
        <sz val="7"/>
        <color theme="1"/>
        <rFont val="Arial"/>
        <family val="2"/>
      </rPr>
      <t xml:space="preserve">     </t>
    </r>
    <r>
      <rPr>
        <b/>
        <sz val="12"/>
        <color theme="1"/>
        <rFont val="Arial"/>
        <family val="2"/>
      </rPr>
      <t>Calculer le résultat prévisionnel 2023 de la SCI GDON</t>
    </r>
  </si>
  <si>
    <t>Pension mensuelle</t>
  </si>
  <si>
    <t>Pension annuelle</t>
  </si>
  <si>
    <t>Abattement 10%</t>
  </si>
  <si>
    <t>Pension imposable</t>
  </si>
  <si>
    <t>Revenus fonciers</t>
  </si>
  <si>
    <t>Revenu brut global</t>
  </si>
  <si>
    <t>Nombre de parts</t>
  </si>
  <si>
    <t>Impôt sur le revenu</t>
  </si>
  <si>
    <t>Prix de cession</t>
  </si>
  <si>
    <t>Prix d'acquisition</t>
  </si>
  <si>
    <t>Frais d'acquisition (forfait)</t>
  </si>
  <si>
    <t>Travaux (forfait)</t>
  </si>
  <si>
    <t>Prix d'acquisition retenu</t>
  </si>
  <si>
    <t>Plus-value brute</t>
  </si>
  <si>
    <t>Date</t>
  </si>
  <si>
    <t>Prix</t>
  </si>
  <si>
    <t>Acquisition</t>
  </si>
  <si>
    <t>Cession</t>
  </si>
  <si>
    <t>Données</t>
  </si>
  <si>
    <t>Formules FisCalc</t>
  </si>
  <si>
    <t>Légende:</t>
  </si>
  <si>
    <t>Formules Excel</t>
  </si>
  <si>
    <r>
      <t>3.</t>
    </r>
    <r>
      <rPr>
        <b/>
        <sz val="7"/>
        <color theme="1"/>
        <rFont val="Arial"/>
        <family val="2"/>
      </rPr>
      <t xml:space="preserve">     </t>
    </r>
    <r>
      <rPr>
        <b/>
        <sz val="12"/>
        <color theme="1"/>
        <rFont val="Arial"/>
        <family val="2"/>
      </rPr>
      <t>Recalculer l’impôt au cas où la SCI vendait le centre commercial pour la somme de 1,5 M€ le 31 décembre 2023</t>
    </r>
  </si>
  <si>
    <t>Taux d'abattement IR</t>
  </si>
  <si>
    <t>Abattement</t>
  </si>
  <si>
    <t>Plus-value imposable à l'IR</t>
  </si>
  <si>
    <t>IR à 19%</t>
  </si>
  <si>
    <t>Taux d'abattement CS</t>
  </si>
  <si>
    <t>Plus-value imposable CS</t>
  </si>
  <si>
    <t>CS à 17,2%</t>
  </si>
  <si>
    <t>Taux effectif d'imposition</t>
  </si>
  <si>
    <t>Taux effectif IR</t>
  </si>
  <si>
    <t>Taux effectif CS</t>
  </si>
  <si>
    <t>Imposition globale de la PV</t>
  </si>
  <si>
    <t>Impôt sur le revenu total</t>
  </si>
  <si>
    <t>IR au barème</t>
  </si>
  <si>
    <t>Imposition de la PV</t>
  </si>
  <si>
    <t>TOTAL</t>
  </si>
  <si>
    <r>
      <t>4.</t>
    </r>
    <r>
      <rPr>
        <b/>
        <sz val="7"/>
        <color theme="1"/>
        <rFont val="Arial"/>
        <family val="2"/>
      </rPr>
      <t xml:space="preserve">     </t>
    </r>
    <r>
      <rPr>
        <b/>
        <sz val="12"/>
        <color theme="1"/>
        <rFont val="Arial"/>
        <family val="2"/>
      </rPr>
      <t>Recalculer le résultat 2023 de la SCI GDON si elle était soumise à l’IS</t>
    </r>
  </si>
  <si>
    <t>Prix d'acquisition immeuble</t>
  </si>
  <si>
    <t>dont terrain</t>
  </si>
  <si>
    <t>dont construction</t>
  </si>
  <si>
    <t>Durée d'amortissement</t>
  </si>
  <si>
    <t>Amortissement annuel</t>
  </si>
  <si>
    <t>Amortissement</t>
  </si>
  <si>
    <t>5.   Déterminer le montant du résultat distribuable en fonction de la trésorerie disponible</t>
  </si>
  <si>
    <t>Résultat à l'IR</t>
  </si>
  <si>
    <t>Résultat à l'IS avant impôt</t>
  </si>
  <si>
    <t>IS</t>
  </si>
  <si>
    <t>Résultat net</t>
  </si>
  <si>
    <t>Capital remboursé</t>
  </si>
  <si>
    <t>Flux financiers sans effet sur le résultat</t>
  </si>
  <si>
    <t>Annuité</t>
  </si>
  <si>
    <t>dont intérêts</t>
  </si>
  <si>
    <t>dont capital</t>
  </si>
  <si>
    <t>Charges non décaissées</t>
  </si>
  <si>
    <t>Trésorerie disponible</t>
  </si>
  <si>
    <t>Résultat distribuable et disponible</t>
  </si>
  <si>
    <t>Revenu brut global initial</t>
  </si>
  <si>
    <t>RCM</t>
  </si>
  <si>
    <t>Imposition au PFU</t>
  </si>
  <si>
    <t>Imposition au barème</t>
  </si>
  <si>
    <t>Abattement RCM</t>
  </si>
  <si>
    <t>RCM nets</t>
  </si>
  <si>
    <t>Revenu brut modifié</t>
  </si>
  <si>
    <t>IR</t>
  </si>
  <si>
    <t>Supplément dû aux RCM</t>
  </si>
  <si>
    <t>Total au barème</t>
  </si>
  <si>
    <t>Choix régime d'imposition</t>
  </si>
  <si>
    <t>Impôt total retenu</t>
  </si>
  <si>
    <t>IR initial au barème</t>
  </si>
  <si>
    <t>PFU s/ RCM</t>
  </si>
  <si>
    <r>
      <t>7.</t>
    </r>
    <r>
      <rPr>
        <b/>
        <sz val="7"/>
        <color theme="1"/>
        <rFont val="Arial"/>
        <family val="2"/>
      </rPr>
      <t xml:space="preserve">     </t>
    </r>
    <r>
      <rPr>
        <b/>
        <sz val="12"/>
        <color theme="1"/>
        <rFont val="Arial"/>
        <family val="2"/>
      </rPr>
      <t>Refaire le même calcul dans le cas où la SCI à l’IS vendait le centre commercial pour la somme de 1,5 M€ le 31 décembre 2023</t>
    </r>
  </si>
  <si>
    <t>6.  Recalculer l’impôt sur le revenu prévisionnel en cas de distribution du résultat disponible</t>
  </si>
  <si>
    <t>VNC de l'immeuble</t>
  </si>
  <si>
    <t>Valeur d'origine</t>
  </si>
  <si>
    <t>Amortissements cumulés</t>
  </si>
  <si>
    <t>Valeur nette comptable</t>
  </si>
  <si>
    <t>Plus-value</t>
  </si>
  <si>
    <t xml:space="preserve">Résultat initial </t>
  </si>
  <si>
    <t>Résultat + plus-value</t>
  </si>
  <si>
    <r>
      <t>8.</t>
    </r>
    <r>
      <rPr>
        <b/>
        <sz val="7"/>
        <color theme="1"/>
        <rFont val="Arial"/>
        <family val="2"/>
      </rPr>
      <t> </t>
    </r>
    <r>
      <rPr>
        <b/>
        <sz val="12"/>
        <color theme="1"/>
        <rFont val="Arial"/>
        <family val="2"/>
      </rPr>
      <t>En prenant une hypothèse d’inflation de 1%/an, refaire tous les calculs sur les 20 prochaines années avec, en option, cession de l’immeuble au 31 décembre de chaque année</t>
    </r>
  </si>
  <si>
    <t>Résultat SCI à l'IR</t>
  </si>
  <si>
    <t>Loyer</t>
  </si>
  <si>
    <t>Inflation</t>
  </si>
  <si>
    <t>Pension M.</t>
  </si>
  <si>
    <t>Revenus fonciers SCI</t>
  </si>
  <si>
    <t>Avec cession de l'immeuble</t>
  </si>
  <si>
    <t>Taux effectif global</t>
  </si>
  <si>
    <t>IR total</t>
  </si>
  <si>
    <t>Résultat SCI à l'IS</t>
  </si>
  <si>
    <t>Imposition de M. et Mme</t>
  </si>
  <si>
    <t>Taxe sur les PV &gt; 50 000 €</t>
  </si>
  <si>
    <t>Base</t>
  </si>
  <si>
    <t xml:space="preserve">Taxe </t>
  </si>
  <si>
    <t>Taxe s/ PV &gt; 50 000 €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</si>
</sst>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_);[Red]\(#,##0.00\ &quot;€&quot;\)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b/>
      <sz val="7"/>
      <color theme="1"/>
      <name val="Arial"/>
      <family val="2"/>
    </font>
    <font>
      <i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5" tint="0.59999389629810485"/>
      </left>
      <right/>
      <top style="medium">
        <color theme="5" tint="0.59999389629810485"/>
      </top>
      <bottom/>
      <diagonal/>
    </border>
    <border>
      <left/>
      <right/>
      <top style="medium">
        <color theme="5" tint="0.59999389629810485"/>
      </top>
      <bottom/>
      <diagonal/>
    </border>
    <border>
      <left/>
      <right style="medium">
        <color theme="5" tint="0.59999389629810485"/>
      </right>
      <top style="medium">
        <color theme="5" tint="0.59999389629810485"/>
      </top>
      <bottom/>
      <diagonal/>
    </border>
    <border>
      <left style="medium">
        <color theme="5" tint="0.59999389629810485"/>
      </left>
      <right/>
      <top/>
      <bottom/>
      <diagonal/>
    </border>
    <border>
      <left/>
      <right style="medium">
        <color theme="5" tint="0.59999389629810485"/>
      </right>
      <top/>
      <bottom/>
      <diagonal/>
    </border>
    <border>
      <left style="medium">
        <color theme="5" tint="0.59999389629810485"/>
      </left>
      <right/>
      <top/>
      <bottom style="medium">
        <color theme="5" tint="0.59999389629810485"/>
      </bottom>
      <diagonal/>
    </border>
    <border>
      <left/>
      <right/>
      <top/>
      <bottom style="medium">
        <color theme="5" tint="0.59999389629810485"/>
      </bottom>
      <diagonal/>
    </border>
    <border>
      <left/>
      <right style="medium">
        <color theme="5" tint="0.59999389629810485"/>
      </right>
      <top/>
      <bottom style="medium">
        <color theme="5" tint="0.59999389629810485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justify" vertical="center"/>
    </xf>
    <xf numFmtId="8" fontId="3" fillId="0" borderId="0" xfId="0" applyNumberFormat="1" applyFont="1"/>
    <xf numFmtId="3" fontId="3" fillId="0" borderId="0" xfId="0" applyNumberFormat="1" applyFont="1"/>
    <xf numFmtId="3" fontId="3" fillId="2" borderId="0" xfId="0" applyNumberFormat="1" applyFont="1" applyFill="1"/>
    <xf numFmtId="0" fontId="6" fillId="0" borderId="0" xfId="0" applyFont="1"/>
    <xf numFmtId="0" fontId="6" fillId="0" borderId="0" xfId="0" applyFont="1" applyAlignment="1">
      <alignment horizontal="center"/>
    </xf>
    <xf numFmtId="0" fontId="3" fillId="3" borderId="0" xfId="0" applyFont="1" applyFill="1"/>
    <xf numFmtId="0" fontId="6" fillId="0" borderId="0" xfId="0" applyFont="1" applyAlignment="1">
      <alignment horizontal="justify" vertical="center"/>
    </xf>
    <xf numFmtId="0" fontId="6" fillId="0" borderId="1" xfId="0" applyFont="1" applyBorder="1"/>
    <xf numFmtId="0" fontId="6" fillId="0" borderId="4" xfId="0" applyFont="1" applyBorder="1"/>
    <xf numFmtId="0" fontId="6" fillId="0" borderId="6" xfId="0" applyFont="1" applyBorder="1" applyAlignment="1">
      <alignment horizontal="justify" vertical="center"/>
    </xf>
    <xf numFmtId="3" fontId="3" fillId="3" borderId="0" xfId="0" applyNumberFormat="1" applyFont="1" applyFill="1"/>
    <xf numFmtId="14" fontId="3" fillId="3" borderId="0" xfId="0" applyNumberFormat="1" applyFont="1" applyFill="1"/>
    <xf numFmtId="10" fontId="3" fillId="2" borderId="0" xfId="1" applyNumberFormat="1" applyFont="1" applyFill="1"/>
    <xf numFmtId="0" fontId="3" fillId="0" borderId="0" xfId="0" applyFont="1" applyAlignment="1">
      <alignment wrapText="1"/>
    </xf>
    <xf numFmtId="10" fontId="3" fillId="2" borderId="0" xfId="1" applyNumberFormat="1" applyFont="1" applyFill="1" applyAlignment="1">
      <alignment wrapText="1"/>
    </xf>
    <xf numFmtId="3" fontId="2" fillId="0" borderId="0" xfId="0" applyNumberFormat="1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9" fontId="3" fillId="3" borderId="0" xfId="0" applyNumberFormat="1" applyFont="1" applyFill="1"/>
    <xf numFmtId="0" fontId="3" fillId="0" borderId="0" xfId="0" applyFont="1" applyAlignment="1">
      <alignment vertical="center" wrapText="1"/>
    </xf>
    <xf numFmtId="0" fontId="3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0" xfId="0" applyFont="1" applyAlignment="1">
      <alignment horizontal="left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23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0" fontId="3" fillId="0" borderId="25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3" fillId="0" borderId="27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30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931334</xdr:colOff>
      <xdr:row>29</xdr:row>
      <xdr:rowOff>8467</xdr:rowOff>
    </xdr:from>
    <xdr:to>
      <xdr:col>3</xdr:col>
      <xdr:colOff>821266</xdr:colOff>
      <xdr:row>34</xdr:row>
      <xdr:rowOff>118534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C2C864-0A1B-A7E8-F9E1-4356D93D9F05}"/>
            </a:ext>
          </a:extLst>
        </xdr:cNvPr>
        <xdr:cNvCxnSpPr/>
      </xdr:nvCxnSpPr>
      <xdr:spPr>
        <a:xfrm flipH="1">
          <a:off x="2878667" y="7010400"/>
          <a:ext cx="1659466" cy="1126067"/>
        </a:xfrm>
        <a:prstGeom prst="straightConnector1">
          <a:avLst/>
        </a:prstGeom>
        <a:ln w="28575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8467</xdr:colOff>
      <xdr:row>49</xdr:row>
      <xdr:rowOff>101600</xdr:rowOff>
    </xdr:from>
    <xdr:to>
      <xdr:col>8</xdr:col>
      <xdr:colOff>0</xdr:colOff>
      <xdr:row>50</xdr:row>
      <xdr:rowOff>8467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12F8A1D7-966D-778F-3721-16174137FE27}"/>
            </a:ext>
          </a:extLst>
        </xdr:cNvPr>
        <xdr:cNvCxnSpPr/>
      </xdr:nvCxnSpPr>
      <xdr:spPr>
        <a:xfrm flipH="1" flipV="1">
          <a:off x="7044267" y="11167533"/>
          <a:ext cx="821266" cy="110067"/>
        </a:xfrm>
        <a:prstGeom prst="straightConnector1">
          <a:avLst/>
        </a:prstGeom>
        <a:ln w="28575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8467</xdr:colOff>
      <xdr:row>41</xdr:row>
      <xdr:rowOff>8467</xdr:rowOff>
    </xdr:from>
    <xdr:to>
      <xdr:col>3</xdr:col>
      <xdr:colOff>804333</xdr:colOff>
      <xdr:row>55</xdr:row>
      <xdr:rowOff>118534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4C112147-36DD-9614-7499-955EA1C7BDBC}"/>
            </a:ext>
          </a:extLst>
        </xdr:cNvPr>
        <xdr:cNvCxnSpPr/>
      </xdr:nvCxnSpPr>
      <xdr:spPr>
        <a:xfrm flipH="1">
          <a:off x="2895600" y="9499600"/>
          <a:ext cx="1625600" cy="3005667"/>
        </a:xfrm>
        <a:prstGeom prst="straightConnector1">
          <a:avLst/>
        </a:prstGeom>
        <a:ln w="28575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922867</xdr:colOff>
      <xdr:row>78</xdr:row>
      <xdr:rowOff>110066</xdr:rowOff>
    </xdr:from>
    <xdr:to>
      <xdr:col>2</xdr:col>
      <xdr:colOff>821267</xdr:colOff>
      <xdr:row>79</xdr:row>
      <xdr:rowOff>0</xdr:rowOff>
    </xdr:to>
    <xdr:cxnSp macro="">
      <xdr:nvCxnSpPr>
        <xdr:cNvPr id="11" name="Connecteur droit avec flèche 10">
          <a:extLst>
            <a:ext uri="{FF2B5EF4-FFF2-40B4-BE49-F238E27FC236}">
              <a16:creationId xmlns:a16="http://schemas.microsoft.com/office/drawing/2014/main" id="{9969D75A-2BF6-426D-A4C2-7671D84E8F5F}"/>
            </a:ext>
          </a:extLst>
        </xdr:cNvPr>
        <xdr:cNvCxnSpPr/>
      </xdr:nvCxnSpPr>
      <xdr:spPr>
        <a:xfrm flipH="1" flipV="1">
          <a:off x="2870200" y="16374533"/>
          <a:ext cx="838200" cy="93134"/>
        </a:xfrm>
        <a:prstGeom prst="straightConnector1">
          <a:avLst/>
        </a:prstGeom>
        <a:ln w="28575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931334</xdr:colOff>
      <xdr:row>104</xdr:row>
      <xdr:rowOff>8467</xdr:rowOff>
    </xdr:from>
    <xdr:to>
      <xdr:col>2</xdr:col>
      <xdr:colOff>821267</xdr:colOff>
      <xdr:row>107</xdr:row>
      <xdr:rowOff>118534</xdr:rowOff>
    </xdr:to>
    <xdr:cxnSp macro="">
      <xdr:nvCxnSpPr>
        <xdr:cNvPr id="13" name="Connecteur droit avec flèche 12">
          <a:extLst>
            <a:ext uri="{FF2B5EF4-FFF2-40B4-BE49-F238E27FC236}">
              <a16:creationId xmlns:a16="http://schemas.microsoft.com/office/drawing/2014/main" id="{FF6386EC-5401-4268-6262-2C9BCE222326}"/>
            </a:ext>
          </a:extLst>
        </xdr:cNvPr>
        <xdr:cNvCxnSpPr/>
      </xdr:nvCxnSpPr>
      <xdr:spPr>
        <a:xfrm flipH="1">
          <a:off x="2878667" y="21590000"/>
          <a:ext cx="829733" cy="719667"/>
        </a:xfrm>
        <a:prstGeom prst="straightConnector1">
          <a:avLst/>
        </a:prstGeom>
        <a:ln w="28575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931334</xdr:colOff>
      <xdr:row>133</xdr:row>
      <xdr:rowOff>143934</xdr:rowOff>
    </xdr:from>
    <xdr:to>
      <xdr:col>2</xdr:col>
      <xdr:colOff>812800</xdr:colOff>
      <xdr:row>134</xdr:row>
      <xdr:rowOff>0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D6859579-5245-B5B1-253D-9DA57B796807}"/>
            </a:ext>
          </a:extLst>
        </xdr:cNvPr>
        <xdr:cNvCxnSpPr/>
      </xdr:nvCxnSpPr>
      <xdr:spPr>
        <a:xfrm flipH="1" flipV="1">
          <a:off x="2878667" y="27635201"/>
          <a:ext cx="821266" cy="59266"/>
        </a:xfrm>
        <a:prstGeom prst="straightConnector1">
          <a:avLst/>
        </a:prstGeom>
        <a:ln w="28575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16934</xdr:colOff>
      <xdr:row>59</xdr:row>
      <xdr:rowOff>8467</xdr:rowOff>
    </xdr:from>
    <xdr:to>
      <xdr:col>2</xdr:col>
      <xdr:colOff>821267</xdr:colOff>
      <xdr:row>60</xdr:row>
      <xdr:rowOff>135467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2962BC1D-64AA-FCC2-BE55-6E0583AAC209}"/>
            </a:ext>
          </a:extLst>
        </xdr:cNvPr>
        <xdr:cNvCxnSpPr/>
      </xdr:nvCxnSpPr>
      <xdr:spPr>
        <a:xfrm flipH="1">
          <a:off x="2904067" y="13191067"/>
          <a:ext cx="804333" cy="330200"/>
        </a:xfrm>
        <a:prstGeom prst="straightConnector1">
          <a:avLst/>
        </a:prstGeom>
        <a:ln w="28575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  <wetp:taskpane dockstate="right" visibility="0" width="350" row="0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8A070330-E965-0B4F-A409-D16497AC5FC5}">
  <we:reference id="62086664-e02b-438a-a3f1-a738f2a0c16d" version="1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_xldudf_ZX81_IR</we:customFunctionIds>
        <we:customFunctionIds>_xldudf_ZX81_ABATT10</we:customFunctionIds>
        <we:customFunctionIds>_xldudf_ZX81_SALAIRENET</we:customFunctionIds>
        <we:customFunctionIds>_xldudf_ZX81_ABATT10_PENSIONS</we:customFunctionIds>
        <we:customFunctionIds>_xldudf_ZX81_PENSIONNETTE</we:customFunctionIds>
        <we:customFunctionIds>_xldudf_ZX81_TAUX_MARGINAL</we:customFunctionIds>
        <we:customFunctionIds>_xldudf_ZX81_ABATT_PV_IMMO_IR</we:customFunctionIds>
        <we:customFunctionIds>_xldudf_ZX81_TEI_PV_IMMO_IR</we:customFunctionIds>
        <we:customFunctionIds>_xldudf_ZX81_ABATT_PV_IMMO_CS</we:customFunctionIds>
        <we:customFunctionIds>_xldudf_ZX81_TEI_PV_IMMO_CS</we:customFunctionIds>
        <we:customFunctionIds>_xldudf_ZX81_TEI_PV_IMMO</we:customFunctionIds>
        <we:customFunctionIds>_xldudf_ZX81_TAXE_PV_IMMO</we:customFunctionIds>
        <we:customFunctionIds>_xldudf_ZX81_CEHR</we:customFunctionIds>
        <we:customFunctionIds>_xldudf_ZX81_IS</we:customFunctionIds>
        <we:customFunctionIds>_xldudf_ZX81_IS_PME</we:customFunctionIds>
        <we:customFunctionIds>_xldudf_ZX81_TEI_CVAE</we:customFunctionIds>
        <we:customFunctionIds>_xldudf_ZX81_CVAE</we:customFunctionIds>
        <we:customFunctionIds>_xldudf_ZX81_ISF_IFI</we:customFunctionIds>
        <we:customFunctionIds>_xldudf_ZX81_DE_CESSION_FONDS</we:customFunctionIds>
        <we:customFunctionIds>_xldudf_ZX81_DDONATION_LIGNEDIRECTE</we:customFunctionIds>
        <we:customFunctionIds>_xldudf_ZX81_DDONATION_CONJOINT</we:customFunctionIds>
        <we:customFunctionIds>_xldudf_ZX81_DDONATION_FRERESOEUR</we:customFunctionIds>
        <we:customFunctionIds>_xldudf_ZX81_DSUCCESSION_LIGNEDIRECTE</we:customFunctionIds>
        <we:customFunctionIds>_xldudf_ZX81_DSUCCESSION_FRERESOEUR</we:customFunctionIds>
        <we:customFunctionIds>_xldudf_ZX81_VALEURDROITDEMEMBRE</we:customFunctionIds>
        <we:customFunctionIds>_xldudf_ZX81_TAUXINTERETSRETARD</we:customFunctionIds>
        <we:customFunctionIds>_xldudf_ZX81_TAUXINTERETSMORATOIRES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1B2E5E5D-672F-CD49-BE7F-085CDFE8EFE2}">
  <we:reference id="wa200005324" version="1.0.0.1" store="fr-FR" storeType="OMEX"/>
  <we:alternateReferences>
    <we:reference id="wa200005324" version="1.0.0.1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_xldudf_ZX81_IR</we:customFunctionIds>
        <we:customFunctionIds>_xldudf_ZX81_ABATT10</we:customFunctionIds>
        <we:customFunctionIds>_xldudf_ZX81_SALAIRENET</we:customFunctionIds>
        <we:customFunctionIds>_xldudf_ZX81_ABATT10_PENSIONS</we:customFunctionIds>
        <we:customFunctionIds>_xldudf_ZX81_PENSIONNETTE</we:customFunctionIds>
        <we:customFunctionIds>_xldudf_ZX81_TAUX_MARGINAL</we:customFunctionIds>
        <we:customFunctionIds>_xldudf_ZX81_ABATT_PV_IMMO_IR</we:customFunctionIds>
        <we:customFunctionIds>_xldudf_ZX81_TEI_PV_IMMO_IR</we:customFunctionIds>
        <we:customFunctionIds>_xldudf_ZX81_ABATT_PV_IMMO_CS</we:customFunctionIds>
        <we:customFunctionIds>_xldudf_ZX81_TEI_PV_IMMO_CS</we:customFunctionIds>
        <we:customFunctionIds>_xldudf_ZX81_TEI_PV_IMMO</we:customFunctionIds>
        <we:customFunctionIds>_xldudf_ZX81_TAXE_PV_IMMO</we:customFunctionIds>
        <we:customFunctionIds>_xldudf_ZX81_TAXE_COMM_TERRAINS_CONST</we:customFunctionIds>
        <we:customFunctionIds>_xldudf_ZX81_TAXE_NAT_TERRAINS_CONST</we:customFunctionIds>
        <we:customFunctionIds>_xldudf_ZX81_CEHR</we:customFunctionIds>
        <we:customFunctionIds>_xldudf_ZX81_PV_MOB_PFU_OU_BAREME</we:customFunctionIds>
        <we:customFunctionIds>_xldudf_ZX81_CS_RP</we:customFunctionIds>
        <we:customFunctionIds>_xldudf_ZX81_CS_PP</we:customFunctionIds>
        <we:customFunctionIds>_xldudf_ZX81_CSG_D</we:customFunctionIds>
        <we:customFunctionIds>_xldudf_ZX81_IS</we:customFunctionIds>
        <we:customFunctionIds>_xldudf_ZX81_IS_PME</we:customFunctionIds>
        <we:customFunctionIds>_xldudf_ZX81_TEI_CVAE</we:customFunctionIds>
        <we:customFunctionIds>_xldudf_ZX81_CVAE</we:customFunctionIds>
        <we:customFunctionIds>_xldudf_ZX81_ISF_IFI</we:customFunctionIds>
        <we:customFunctionIds>_xldudf_ZX81_DE_CESSION_FONDS</we:customFunctionIds>
        <we:customFunctionIds>_xldudf_ZX81_DDONATION_LIGNEDIRECTE</we:customFunctionIds>
        <we:customFunctionIds>_xldudf_ZX81_DDONATION_CONJOINT</we:customFunctionIds>
        <we:customFunctionIds>_xldudf_ZX81_DDONATION_FRERESOEUR</we:customFunctionIds>
        <we:customFunctionIds>_xldudf_ZX81_DSUCCESSION_LIGNEDIRECTE</we:customFunctionIds>
        <we:customFunctionIds>_xldudf_ZX81_DSUCCESSION_FRERESOEUR</we:customFunctionIds>
        <we:customFunctionIds>_xldudf_ZX81_VALEURDROITDEMEMBRE</we:customFunctionIds>
        <we:customFunctionIds>_xldudf_ZX81_TAUXINTERETSRETARD</we:customFunctionIds>
        <we:customFunctionIds>_xldudf_ZX81_TAUXINTERETSMORATOIRES</we:customFunctionIds>
      </we:customFunctionIdList>
    </a:ext>
  </we:extLst>
</we:webextension>
</file>

<file path=xl/webextensions/webextension3.xml><?xml version="1.0" encoding="utf-8"?>
<we:webextension xmlns:we="http://schemas.microsoft.com/office/webextensions/webextension/2010/11" id="{77FF4979-ACF2-FE4F-9C36-13DAAF7B2ED9}">
  <we:reference id="62086664-e02b-438a-a3f1-a738f2a0c16e" version="1.0.0.1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_xldudf_WIPZX81_IR</we:customFunctionIds>
        <we:customFunctionIds>_xldudf_WIPZX81_ABATT10</we:customFunctionIds>
        <we:customFunctionIds>_xldudf_WIPZX81_SALAIRENET</we:customFunctionIds>
        <we:customFunctionIds>_xldudf_WIPZX81_ABATT10_PENSIONS</we:customFunctionIds>
        <we:customFunctionIds>_xldudf_WIPZX81_PENSIONNETTE</we:customFunctionIds>
        <we:customFunctionIds>_xldudf_WIPZX81_TAUX_MARGINAL</we:customFunctionIds>
        <we:customFunctionIds>_xldudf_WIPZX81_ABATT_PV_IMMO_IR</we:customFunctionIds>
        <we:customFunctionIds>_xldudf_WIPZX81_TEI_PV_IMMO_IR</we:customFunctionIds>
        <we:customFunctionIds>_xldudf_WIPZX81_ABATT_PV_IMMO_CS</we:customFunctionIds>
        <we:customFunctionIds>_xldudf_WIPZX81_TEI_PV_IMMO_CS</we:customFunctionIds>
        <we:customFunctionIds>_xldudf_WIPZX81_TEI_PV_IMMO</we:customFunctionIds>
        <we:customFunctionIds>_xldudf_WIPZX81_TAXE_PV_IMMO</we:customFunctionIds>
        <we:customFunctionIds>_xldudf_WIPZX81_TAXE_COMM_TERRAINS_CONST</we:customFunctionIds>
        <we:customFunctionIds>_xldudf_WIPZX81_TAXE_NAT_TERRAINS_CONST</we:customFunctionIds>
        <we:customFunctionIds>_xldudf_WIPZX81_CEHR</we:customFunctionIds>
        <we:customFunctionIds>_xldudf_WIPZX81_PV_MOB_PFU_OU_BAREME</we:customFunctionIds>
        <we:customFunctionIds>_xldudf_WIPZX81_CS_RP</we:customFunctionIds>
        <we:customFunctionIds>_xldudf_WIPZX81_CS_PP</we:customFunctionIds>
        <we:customFunctionIds>_xldudf_WIPZX81_CSG_D</we:customFunctionIds>
        <we:customFunctionIds>_xldudf_WIPZX81_IS</we:customFunctionIds>
        <we:customFunctionIds>_xldudf_WIPZX81_IS_PME</we:customFunctionIds>
        <we:customFunctionIds>_xldudf_WIPZX81_TEI_CVAE</we:customFunctionIds>
        <we:customFunctionIds>_xldudf_WIPZX81_CVAE</we:customFunctionIds>
        <we:customFunctionIds>_xldudf_WIPZX81_ISF_IFI</we:customFunctionIds>
        <we:customFunctionIds>_xldudf_WIPZX81_DE_CESSION_FONDS</we:customFunctionIds>
        <we:customFunctionIds>_xldudf_WIPZX81_DDONATION_LIGNEDIRECTE</we:customFunctionIds>
        <we:customFunctionIds>_xldudf_WIPZX81_DDONATION_CONJOINT</we:customFunctionIds>
        <we:customFunctionIds>_xldudf_WIPZX81_DDONATION_FRERESOEUR</we:customFunctionIds>
        <we:customFunctionIds>_xldudf_WIPZX81_DSUCCESSION_LIGNEDIRECTE</we:customFunctionIds>
        <we:customFunctionIds>_xldudf_WIPZX81_DSUCCESSION_FRERESOEUR</we:customFunctionIds>
        <we:customFunctionIds>_xldudf_WIPZX81_VALEURDROITDEMEMBRE</we:customFunctionIds>
        <we:customFunctionIds>_xldudf_WIPZX81_TAUXINTERETSRETARD</we:customFunctionIds>
        <we:customFunctionIds>_xldudf_WIPZX81_TAUXINTERETSMORATOIRES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5EF5C-E48D-354F-B403-70E354A4D383}">
  <dimension ref="A1:V201"/>
  <sheetViews>
    <sheetView tabSelected="1" zoomScale="150" workbookViewId="0">
      <selection activeCell="C132" sqref="C132"/>
    </sheetView>
  </sheetViews>
  <sheetFormatPr baseColWidth="10" defaultRowHeight="16" x14ac:dyDescent="0.2"/>
  <cols>
    <col min="1" max="1" width="25.5" style="2" customWidth="1"/>
    <col min="2" max="2" width="12.33203125" style="2" customWidth="1"/>
    <col min="3" max="16384" width="10.83203125" style="2"/>
  </cols>
  <sheetData>
    <row r="1" spans="1:14" x14ac:dyDescent="0.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3" spans="1:14" x14ac:dyDescent="0.2">
      <c r="A3" s="1" t="s">
        <v>1</v>
      </c>
    </row>
    <row r="4" spans="1:14" ht="76" customHeight="1" x14ac:dyDescent="0.2">
      <c r="A4" s="54" t="s">
        <v>2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</row>
    <row r="5" spans="1:14" x14ac:dyDescent="0.2">
      <c r="A5" s="3"/>
    </row>
    <row r="6" spans="1:14" ht="38" customHeight="1" x14ac:dyDescent="0.2">
      <c r="A6" s="55" t="s">
        <v>3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x14ac:dyDescent="0.2">
      <c r="A7" s="2">
        <v>2023</v>
      </c>
      <c r="B7" s="2">
        <v>2024</v>
      </c>
      <c r="C7" s="2">
        <v>2025</v>
      </c>
      <c r="D7" s="2">
        <v>2026</v>
      </c>
      <c r="E7" s="2">
        <v>2027</v>
      </c>
      <c r="F7" s="2">
        <v>2028</v>
      </c>
      <c r="G7" s="2">
        <v>2029</v>
      </c>
      <c r="H7" s="2">
        <v>2030</v>
      </c>
      <c r="I7" s="2">
        <v>2031</v>
      </c>
    </row>
    <row r="8" spans="1:14" x14ac:dyDescent="0.2">
      <c r="A8" s="5">
        <v>2700</v>
      </c>
      <c r="B8" s="5">
        <v>2418</v>
      </c>
      <c r="C8" s="5">
        <v>2131</v>
      </c>
      <c r="D8" s="5">
        <v>1840</v>
      </c>
      <c r="E8" s="5">
        <v>1545</v>
      </c>
      <c r="F8" s="5">
        <v>1245</v>
      </c>
      <c r="G8" s="5">
        <v>940</v>
      </c>
      <c r="H8" s="5">
        <v>632</v>
      </c>
      <c r="I8" s="5">
        <v>318</v>
      </c>
    </row>
    <row r="10" spans="1:14" x14ac:dyDescent="0.2">
      <c r="A10" s="11" t="s">
        <v>32</v>
      </c>
      <c r="B10" s="48" t="s">
        <v>30</v>
      </c>
      <c r="C10" s="49"/>
    </row>
    <row r="11" spans="1:14" x14ac:dyDescent="0.2">
      <c r="A11" s="12"/>
      <c r="B11" s="50" t="s">
        <v>33</v>
      </c>
      <c r="C11" s="51"/>
    </row>
    <row r="12" spans="1:14" x14ac:dyDescent="0.2">
      <c r="A12" s="13"/>
      <c r="B12" s="52" t="s">
        <v>31</v>
      </c>
      <c r="C12" s="53"/>
    </row>
    <row r="13" spans="1:14" x14ac:dyDescent="0.2">
      <c r="A13" s="10"/>
      <c r="B13" s="10"/>
      <c r="C13" s="10"/>
    </row>
    <row r="14" spans="1:14" x14ac:dyDescent="0.2">
      <c r="A14" s="35" t="s">
        <v>11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7"/>
    </row>
    <row r="15" spans="1:14" x14ac:dyDescent="0.2">
      <c r="A15" s="3"/>
      <c r="B15" s="4"/>
    </row>
    <row r="16" spans="1:14" ht="17" x14ac:dyDescent="0.2">
      <c r="A16" s="3" t="s">
        <v>4</v>
      </c>
      <c r="B16" s="14">
        <v>90000</v>
      </c>
    </row>
    <row r="17" spans="1:14" ht="17" x14ac:dyDescent="0.2">
      <c r="A17" s="3" t="s">
        <v>5</v>
      </c>
      <c r="B17" s="14">
        <v>7380</v>
      </c>
    </row>
    <row r="18" spans="1:14" ht="17" x14ac:dyDescent="0.2">
      <c r="A18" s="3" t="s">
        <v>6</v>
      </c>
      <c r="B18" s="14">
        <v>-1000</v>
      </c>
    </row>
    <row r="19" spans="1:14" ht="17" x14ac:dyDescent="0.2">
      <c r="A19" s="3" t="s">
        <v>7</v>
      </c>
      <c r="B19" s="14">
        <f>-B17</f>
        <v>-7380</v>
      </c>
    </row>
    <row r="20" spans="1:14" x14ac:dyDescent="0.2">
      <c r="A20" s="2" t="s">
        <v>8</v>
      </c>
      <c r="B20" s="14">
        <f>-A8</f>
        <v>-2700</v>
      </c>
    </row>
    <row r="21" spans="1:14" x14ac:dyDescent="0.2">
      <c r="A21" s="2" t="s">
        <v>9</v>
      </c>
      <c r="B21" s="5">
        <f>SUM(B16:B20)</f>
        <v>86300</v>
      </c>
    </row>
    <row r="23" spans="1:14" x14ac:dyDescent="0.2">
      <c r="A23" s="56" t="s">
        <v>10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8"/>
    </row>
    <row r="25" spans="1:14" ht="17" thickBot="1" x14ac:dyDescent="0.25">
      <c r="A25" s="2" t="s">
        <v>12</v>
      </c>
      <c r="B25" s="14">
        <v>3215</v>
      </c>
    </row>
    <row r="26" spans="1:14" ht="16" customHeight="1" x14ac:dyDescent="0.2">
      <c r="A26" s="2" t="s">
        <v>13</v>
      </c>
      <c r="B26" s="5">
        <f>B25*12</f>
        <v>38580</v>
      </c>
      <c r="E26" s="25" t="str" cm="1">
        <f t="array" ref="E26">_xldudf_ZX81_IR(2023,B32,B34,TRUE,TRUE)</f>
        <v>Quotient familial: 121 022 / 2 = 60 511
IR non plafonné: 23 494
(27 478 - 10 777) x 11% = 1 837,11
(60 511 - 27 478) x 30% = 9 909,90
Total pour 1 part: 11 747
Total pour 2 parts: 11 747 x 2 = 23 494
Pas de plafonnement des effets du quotient familial 
Pas d'application de la décote 
Impôt à payer: 23 494 €</v>
      </c>
      <c r="F26" s="26"/>
      <c r="G26" s="26"/>
      <c r="H26" s="26"/>
      <c r="I26" s="26"/>
      <c r="J26" s="27"/>
      <c r="K26" s="17"/>
      <c r="L26" s="17"/>
    </row>
    <row r="27" spans="1:14" ht="16" customHeight="1" x14ac:dyDescent="0.2">
      <c r="A27" s="2" t="s">
        <v>14</v>
      </c>
      <c r="B27" s="6" cm="1">
        <f t="array" ref="B27">-_xldudf_ZX81_ABATT10_PENSIONS(2023,B26)</f>
        <v>-3858</v>
      </c>
      <c r="E27" s="28"/>
      <c r="F27" s="29"/>
      <c r="G27" s="29"/>
      <c r="H27" s="29"/>
      <c r="I27" s="29"/>
      <c r="J27" s="30"/>
      <c r="K27" s="17"/>
      <c r="L27" s="17"/>
    </row>
    <row r="28" spans="1:14" x14ac:dyDescent="0.2">
      <c r="A28" s="2" t="s">
        <v>15</v>
      </c>
      <c r="B28" s="5">
        <f>B26+B27</f>
        <v>34722</v>
      </c>
      <c r="E28" s="28"/>
      <c r="F28" s="29"/>
      <c r="G28" s="29"/>
      <c r="H28" s="29"/>
      <c r="I28" s="29"/>
      <c r="J28" s="30"/>
      <c r="K28" s="17"/>
      <c r="L28" s="17"/>
    </row>
    <row r="29" spans="1:14" x14ac:dyDescent="0.2">
      <c r="E29" s="28"/>
      <c r="F29" s="29"/>
      <c r="G29" s="29"/>
      <c r="H29" s="29"/>
      <c r="I29" s="29"/>
      <c r="J29" s="30"/>
      <c r="K29" s="17"/>
      <c r="L29" s="17"/>
    </row>
    <row r="30" spans="1:14" x14ac:dyDescent="0.2">
      <c r="A30" s="2" t="s">
        <v>16</v>
      </c>
      <c r="B30" s="5">
        <f>B21</f>
        <v>86300</v>
      </c>
      <c r="E30" s="28"/>
      <c r="F30" s="29"/>
      <c r="G30" s="29"/>
      <c r="H30" s="29"/>
      <c r="I30" s="29"/>
      <c r="J30" s="30"/>
      <c r="K30" s="17"/>
      <c r="L30" s="17"/>
    </row>
    <row r="31" spans="1:14" x14ac:dyDescent="0.2">
      <c r="E31" s="28"/>
      <c r="F31" s="29"/>
      <c r="G31" s="29"/>
      <c r="H31" s="29"/>
      <c r="I31" s="29"/>
      <c r="J31" s="30"/>
      <c r="K31" s="17"/>
      <c r="L31" s="17"/>
    </row>
    <row r="32" spans="1:14" x14ac:dyDescent="0.2">
      <c r="A32" s="2" t="s">
        <v>17</v>
      </c>
      <c r="B32" s="5">
        <f>B28+B30</f>
        <v>121022</v>
      </c>
      <c r="E32" s="28"/>
      <c r="F32" s="29"/>
      <c r="G32" s="29"/>
      <c r="H32" s="29"/>
      <c r="I32" s="29"/>
      <c r="J32" s="30"/>
      <c r="K32" s="17"/>
      <c r="L32" s="17"/>
    </row>
    <row r="33" spans="1:14" x14ac:dyDescent="0.2">
      <c r="E33" s="28"/>
      <c r="F33" s="29"/>
      <c r="G33" s="29"/>
      <c r="H33" s="29"/>
      <c r="I33" s="29"/>
      <c r="J33" s="30"/>
      <c r="K33" s="17"/>
      <c r="L33" s="17"/>
    </row>
    <row r="34" spans="1:14" ht="17" thickBot="1" x14ac:dyDescent="0.25">
      <c r="A34" s="2" t="s">
        <v>18</v>
      </c>
      <c r="B34" s="9">
        <v>2</v>
      </c>
      <c r="E34" s="31"/>
      <c r="F34" s="32"/>
      <c r="G34" s="32"/>
      <c r="H34" s="32"/>
      <c r="I34" s="32"/>
      <c r="J34" s="33"/>
      <c r="K34" s="17"/>
      <c r="L34" s="17"/>
    </row>
    <row r="35" spans="1:14" x14ac:dyDescent="0.2">
      <c r="A35" s="2" t="s">
        <v>19</v>
      </c>
      <c r="B35" s="6" cm="1">
        <f t="array" ref="B35">_xldudf_ZX81_IR(2023,B32,B34,TRUE)</f>
        <v>23494</v>
      </c>
    </row>
    <row r="37" spans="1:14" x14ac:dyDescent="0.2">
      <c r="A37" s="35" t="s">
        <v>34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7"/>
    </row>
    <row r="38" spans="1:14" ht="17" thickBot="1" x14ac:dyDescent="0.25"/>
    <row r="39" spans="1:14" x14ac:dyDescent="0.2">
      <c r="B39" s="8" t="s">
        <v>26</v>
      </c>
      <c r="C39" s="8" t="s">
        <v>27</v>
      </c>
      <c r="E39" s="59" t="str" cm="1">
        <f t="array" ref="E39">_xldudf_ZX81_TEI_PV_IMMO(B40,B41,TRUE)</f>
        <v>TEI IR 
Taux d'abattement: 42% 
Taux d'imposition: (100 - 42) x 19% = 11.02%
TEI CS 
Taux d'abattement: 11.55% 
Taux d'imposition: (100 - 11.55) x 17.2% = 15.2134%
TEI Total: 11.02% + 15.2134%</v>
      </c>
      <c r="F39" s="60"/>
      <c r="G39" s="60"/>
      <c r="H39" s="60"/>
      <c r="I39" s="61"/>
    </row>
    <row r="40" spans="1:14" x14ac:dyDescent="0.2">
      <c r="A40" s="2" t="s">
        <v>28</v>
      </c>
      <c r="B40" s="15">
        <v>40669</v>
      </c>
      <c r="C40" s="14">
        <v>750000</v>
      </c>
      <c r="E40" s="62"/>
      <c r="F40" s="63"/>
      <c r="G40" s="63"/>
      <c r="H40" s="63"/>
      <c r="I40" s="64"/>
    </row>
    <row r="41" spans="1:14" x14ac:dyDescent="0.2">
      <c r="A41" s="2" t="s">
        <v>29</v>
      </c>
      <c r="B41" s="15">
        <v>45291</v>
      </c>
      <c r="C41" s="14">
        <v>1500000</v>
      </c>
      <c r="E41" s="62"/>
      <c r="F41" s="63"/>
      <c r="G41" s="63"/>
      <c r="H41" s="63"/>
      <c r="I41" s="64"/>
    </row>
    <row r="42" spans="1:14" x14ac:dyDescent="0.2">
      <c r="E42" s="62"/>
      <c r="F42" s="63"/>
      <c r="G42" s="63"/>
      <c r="H42" s="63"/>
      <c r="I42" s="64"/>
    </row>
    <row r="43" spans="1:14" x14ac:dyDescent="0.2">
      <c r="A43" s="2" t="s">
        <v>20</v>
      </c>
      <c r="B43" s="14">
        <f>C41</f>
        <v>1500000</v>
      </c>
      <c r="C43" s="5"/>
      <c r="E43" s="62"/>
      <c r="F43" s="63"/>
      <c r="G43" s="63"/>
      <c r="H43" s="63"/>
      <c r="I43" s="64"/>
    </row>
    <row r="44" spans="1:14" x14ac:dyDescent="0.2">
      <c r="A44" s="2" t="s">
        <v>21</v>
      </c>
      <c r="B44" s="5"/>
      <c r="C44" s="14">
        <f>C40</f>
        <v>750000</v>
      </c>
      <c r="E44" s="62"/>
      <c r="F44" s="63"/>
      <c r="G44" s="63"/>
      <c r="H44" s="63"/>
      <c r="I44" s="64"/>
    </row>
    <row r="45" spans="1:14" ht="16" customHeight="1" thickBot="1" x14ac:dyDescent="0.25">
      <c r="A45" s="2" t="s">
        <v>22</v>
      </c>
      <c r="B45" s="5"/>
      <c r="C45" s="5">
        <f>C44*7.5%</f>
        <v>56250</v>
      </c>
      <c r="E45" s="65"/>
      <c r="F45" s="66"/>
      <c r="G45" s="66"/>
      <c r="H45" s="66"/>
      <c r="I45" s="67"/>
      <c r="J45" s="17"/>
      <c r="K45" s="17"/>
      <c r="L45" s="17"/>
      <c r="M45" s="17"/>
    </row>
    <row r="46" spans="1:14" x14ac:dyDescent="0.2">
      <c r="A46" s="2" t="s">
        <v>23</v>
      </c>
      <c r="B46" s="5"/>
      <c r="C46" s="5">
        <f>C44*15%</f>
        <v>112500</v>
      </c>
      <c r="I46" s="17"/>
      <c r="J46" s="17"/>
      <c r="K46" s="17"/>
      <c r="L46" s="17"/>
      <c r="M46" s="17"/>
    </row>
    <row r="47" spans="1:14" x14ac:dyDescent="0.2">
      <c r="A47" s="2" t="s">
        <v>24</v>
      </c>
      <c r="B47" s="5">
        <f>SUM(C44:C46)</f>
        <v>918750</v>
      </c>
      <c r="C47" s="5"/>
      <c r="I47" s="17"/>
      <c r="J47" s="17"/>
      <c r="K47" s="17"/>
      <c r="L47" s="17"/>
      <c r="M47" s="17"/>
    </row>
    <row r="48" spans="1:14" x14ac:dyDescent="0.2">
      <c r="A48" s="2" t="s">
        <v>25</v>
      </c>
      <c r="B48" s="5">
        <f>B43-B47</f>
        <v>581250</v>
      </c>
      <c r="I48" s="17"/>
      <c r="J48" s="17"/>
      <c r="K48" s="17"/>
      <c r="L48" s="17"/>
      <c r="M48" s="17"/>
    </row>
    <row r="49" spans="1:13" ht="17" thickBot="1" x14ac:dyDescent="0.25">
      <c r="I49" s="17"/>
      <c r="J49" s="17"/>
      <c r="K49" s="17"/>
      <c r="L49" s="17"/>
      <c r="M49" s="17"/>
    </row>
    <row r="50" spans="1:13" x14ac:dyDescent="0.2">
      <c r="A50" s="2" t="s">
        <v>35</v>
      </c>
      <c r="B50" s="16" cm="1">
        <f t="array" ref="B50">_xldudf_ZX81_ABATT_PV_IMMO_IR(B40,B41)</f>
        <v>0.42</v>
      </c>
      <c r="D50" s="34" t="s">
        <v>39</v>
      </c>
      <c r="E50" s="34"/>
      <c r="F50" s="34"/>
      <c r="G50" s="16" cm="1">
        <f t="array" ref="G50">_xldudf_ZX81_ABATT_PV_IMMO_CS(B40,B41)</f>
        <v>0.11550000000000001</v>
      </c>
      <c r="I50" s="25" t="str" cm="1">
        <f t="array" ref="I50">_xldudf_ZX81_ABATT_PV_IMMO_CS(B40,B41,TRUE)</f>
        <v>Durée de détention: 12 ans révolus 
Abattement: (12 - 5) x 1,65% = 11.55%</v>
      </c>
      <c r="J50" s="26"/>
      <c r="K50" s="26"/>
      <c r="L50" s="27"/>
      <c r="M50" s="17"/>
    </row>
    <row r="51" spans="1:13" ht="17" thickBot="1" x14ac:dyDescent="0.25">
      <c r="A51" s="2" t="s">
        <v>36</v>
      </c>
      <c r="B51" s="5">
        <f>-ROUND(B48*B50,0)</f>
        <v>-244125</v>
      </c>
      <c r="D51" s="34" t="s">
        <v>36</v>
      </c>
      <c r="E51" s="34"/>
      <c r="F51" s="34"/>
      <c r="G51" s="5">
        <f>-ROUND(B48*G50,0)</f>
        <v>-67134</v>
      </c>
      <c r="I51" s="31"/>
      <c r="J51" s="32"/>
      <c r="K51" s="32"/>
      <c r="L51" s="33"/>
      <c r="M51" s="17"/>
    </row>
    <row r="52" spans="1:13" x14ac:dyDescent="0.2">
      <c r="A52" s="2" t="s">
        <v>37</v>
      </c>
      <c r="B52" s="5">
        <f>B48+B51</f>
        <v>337125</v>
      </c>
      <c r="D52" s="34" t="s">
        <v>40</v>
      </c>
      <c r="E52" s="34"/>
      <c r="F52" s="34"/>
      <c r="G52" s="5">
        <f>B48+G51</f>
        <v>514116</v>
      </c>
    </row>
    <row r="53" spans="1:13" x14ac:dyDescent="0.2">
      <c r="A53" s="2" t="s">
        <v>38</v>
      </c>
      <c r="B53" s="5">
        <f>ROUND(B52*19%,0)</f>
        <v>64054</v>
      </c>
      <c r="D53" s="2" t="s">
        <v>41</v>
      </c>
      <c r="G53" s="5">
        <f>ROUND(G52*17.2%,0)</f>
        <v>88428</v>
      </c>
    </row>
    <row r="54" spans="1:13" x14ac:dyDescent="0.2">
      <c r="A54" s="2" t="s">
        <v>43</v>
      </c>
      <c r="B54" s="16" cm="1">
        <f t="array" ref="B54">_xldudf_ZX81_TEI_PV_IMMO_IR(B40,B41)</f>
        <v>0.11020000000000001</v>
      </c>
      <c r="D54" s="2" t="s">
        <v>44</v>
      </c>
      <c r="G54" s="16" cm="1">
        <f t="array" ref="G54">_xldudf_ZX81_TEI_PV_IMMO_CS(B40,B41)</f>
        <v>0.15213399999999999</v>
      </c>
    </row>
    <row r="56" spans="1:13" ht="16" customHeight="1" x14ac:dyDescent="0.2">
      <c r="A56" s="2" t="s">
        <v>42</v>
      </c>
      <c r="B56" s="18" cm="1">
        <f t="array" ref="B56">_xldudf_ZX81_TEI_PV_IMMO(B40,B41)</f>
        <v>0.26233400000000001</v>
      </c>
      <c r="D56" s="69"/>
      <c r="E56" s="68"/>
      <c r="F56" s="68"/>
      <c r="G56" s="68"/>
      <c r="H56" s="68"/>
    </row>
    <row r="57" spans="1:13" ht="16" customHeight="1" x14ac:dyDescent="0.2">
      <c r="A57" s="2" t="s">
        <v>45</v>
      </c>
      <c r="B57" s="5">
        <f>ROUND(B48*B56,0)</f>
        <v>152482</v>
      </c>
      <c r="D57" s="68"/>
      <c r="E57" s="68"/>
      <c r="F57" s="68"/>
      <c r="G57" s="68"/>
      <c r="H57" s="68"/>
    </row>
    <row r="58" spans="1:13" ht="16" customHeight="1" thickBot="1" x14ac:dyDescent="0.25">
      <c r="B58" s="5"/>
      <c r="D58" s="68"/>
      <c r="E58" s="68"/>
      <c r="F58" s="68"/>
      <c r="G58" s="68"/>
      <c r="H58" s="68"/>
    </row>
    <row r="59" spans="1:13" ht="16" customHeight="1" x14ac:dyDescent="0.2">
      <c r="A59" s="2" t="s">
        <v>104</v>
      </c>
      <c r="B59" s="5"/>
      <c r="D59" s="59" t="str" cm="1">
        <f t="array" ref="D59">_xldudf_ZX81_TAXE_PV_IMMO(B60,TRUE)</f>
        <v>PV supérieure à 260 000 € 
6% x 337125
(art. 1609 nonies G du CGI)</v>
      </c>
      <c r="E59" s="60"/>
      <c r="F59" s="60"/>
      <c r="G59" s="61"/>
      <c r="H59" s="68"/>
    </row>
    <row r="60" spans="1:13" ht="16" customHeight="1" x14ac:dyDescent="0.2">
      <c r="A60" s="2" t="s">
        <v>105</v>
      </c>
      <c r="B60" s="5">
        <f>B52</f>
        <v>337125</v>
      </c>
      <c r="D60" s="62"/>
      <c r="E60" s="63"/>
      <c r="F60" s="63"/>
      <c r="G60" s="64"/>
      <c r="H60" s="68"/>
    </row>
    <row r="61" spans="1:13" ht="16" customHeight="1" thickBot="1" x14ac:dyDescent="0.25">
      <c r="A61" s="2" t="s">
        <v>106</v>
      </c>
      <c r="B61" s="6" cm="1">
        <f t="array" ref="B61">_xldudf_ZX81_TAXE_PV_IMMO(B60)</f>
        <v>20228</v>
      </c>
      <c r="D61" s="65"/>
      <c r="E61" s="66"/>
      <c r="F61" s="66"/>
      <c r="G61" s="67"/>
      <c r="H61" s="68"/>
    </row>
    <row r="62" spans="1:13" ht="16" customHeight="1" x14ac:dyDescent="0.2">
      <c r="D62" s="68"/>
      <c r="E62" s="68"/>
      <c r="F62" s="68"/>
      <c r="G62" s="68"/>
      <c r="H62" s="68"/>
      <c r="I62" s="17"/>
    </row>
    <row r="63" spans="1:13" x14ac:dyDescent="0.2">
      <c r="A63" s="2" t="s">
        <v>46</v>
      </c>
      <c r="D63" s="68"/>
      <c r="E63" s="68"/>
      <c r="F63" s="68"/>
      <c r="G63" s="68"/>
      <c r="H63" s="68"/>
      <c r="I63" s="17"/>
    </row>
    <row r="64" spans="1:13" x14ac:dyDescent="0.2">
      <c r="A64" s="2" t="s">
        <v>47</v>
      </c>
      <c r="B64" s="5">
        <f>B35</f>
        <v>23494</v>
      </c>
      <c r="D64" s="68"/>
      <c r="E64" s="68"/>
      <c r="F64" s="68"/>
      <c r="G64" s="68"/>
      <c r="H64" s="68"/>
      <c r="I64" s="17"/>
    </row>
    <row r="65" spans="1:14" x14ac:dyDescent="0.2">
      <c r="A65" s="2" t="s">
        <v>48</v>
      </c>
      <c r="B65" s="5">
        <f>B57+B61</f>
        <v>172710</v>
      </c>
      <c r="D65" s="68"/>
      <c r="E65" s="68"/>
      <c r="F65" s="68"/>
      <c r="G65" s="68"/>
      <c r="H65" s="68"/>
      <c r="I65" s="17"/>
    </row>
    <row r="66" spans="1:14" x14ac:dyDescent="0.2">
      <c r="A66" s="1" t="s">
        <v>49</v>
      </c>
      <c r="B66" s="19">
        <f>B64+B65</f>
        <v>196204</v>
      </c>
      <c r="D66" s="68"/>
      <c r="E66" s="68"/>
      <c r="F66" s="68"/>
      <c r="G66" s="68"/>
      <c r="H66" s="68"/>
    </row>
    <row r="68" spans="1:14" x14ac:dyDescent="0.2">
      <c r="A68" s="35" t="s">
        <v>50</v>
      </c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7"/>
    </row>
    <row r="70" spans="1:14" x14ac:dyDescent="0.2">
      <c r="A70" s="2" t="s">
        <v>51</v>
      </c>
      <c r="B70" s="14">
        <f>C40</f>
        <v>750000</v>
      </c>
    </row>
    <row r="71" spans="1:14" x14ac:dyDescent="0.2">
      <c r="A71" s="2" t="s">
        <v>52</v>
      </c>
      <c r="B71" s="14">
        <f>85300</f>
        <v>85300</v>
      </c>
    </row>
    <row r="72" spans="1:14" x14ac:dyDescent="0.2">
      <c r="A72" s="2" t="s">
        <v>53</v>
      </c>
      <c r="B72" s="5">
        <f>B70-B71</f>
        <v>664700</v>
      </c>
      <c r="E72" s="20"/>
    </row>
    <row r="73" spans="1:14" x14ac:dyDescent="0.2">
      <c r="A73" s="2" t="s">
        <v>54</v>
      </c>
      <c r="B73" s="9">
        <v>50</v>
      </c>
      <c r="D73" s="20"/>
      <c r="E73" s="20"/>
    </row>
    <row r="74" spans="1:14" x14ac:dyDescent="0.2">
      <c r="A74" s="2" t="s">
        <v>55</v>
      </c>
      <c r="B74" s="5">
        <f>B72/B73</f>
        <v>13294</v>
      </c>
    </row>
    <row r="76" spans="1:14" x14ac:dyDescent="0.2">
      <c r="A76" s="2" t="s">
        <v>58</v>
      </c>
      <c r="B76" s="5">
        <f>B21</f>
        <v>86300</v>
      </c>
    </row>
    <row r="77" spans="1:14" x14ac:dyDescent="0.2">
      <c r="A77" s="2" t="s">
        <v>56</v>
      </c>
      <c r="B77" s="5">
        <f>-B74</f>
        <v>-13294</v>
      </c>
    </row>
    <row r="78" spans="1:14" ht="17" thickBot="1" x14ac:dyDescent="0.25">
      <c r="A78" s="2" t="s">
        <v>59</v>
      </c>
      <c r="B78" s="5">
        <f>B76+B77</f>
        <v>73006</v>
      </c>
    </row>
    <row r="79" spans="1:14" x14ac:dyDescent="0.2">
      <c r="A79" s="2" t="s">
        <v>60</v>
      </c>
      <c r="B79" s="6" cm="1">
        <f t="array" ref="B79">-_xldudf_ZX81_IS_PME(2023,B78)</f>
        <v>-14002</v>
      </c>
      <c r="D79" s="41" t="str" cm="1">
        <f t="array" ref="D79">_xldudf_ZX81_IS_PME(2023,B78,TRUE)</f>
        <v>IS: 42 500 x 15%  + (73 006 - 42 500) x 25% = 14 002</v>
      </c>
      <c r="E79" s="42"/>
      <c r="F79" s="42"/>
      <c r="G79" s="42"/>
      <c r="H79" s="42"/>
      <c r="I79" s="43"/>
    </row>
    <row r="80" spans="1:14" ht="17" thickBot="1" x14ac:dyDescent="0.25">
      <c r="A80" s="1" t="s">
        <v>61</v>
      </c>
      <c r="B80" s="19">
        <f>B78+B79</f>
        <v>59004</v>
      </c>
      <c r="D80" s="44"/>
      <c r="E80" s="45"/>
      <c r="F80" s="45"/>
      <c r="G80" s="45"/>
      <c r="H80" s="45"/>
      <c r="I80" s="46"/>
    </row>
    <row r="82" spans="1:14" x14ac:dyDescent="0.2">
      <c r="A82" s="56" t="s">
        <v>57</v>
      </c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8"/>
    </row>
    <row r="84" spans="1:14" x14ac:dyDescent="0.2">
      <c r="A84" s="2" t="s">
        <v>61</v>
      </c>
      <c r="B84" s="5">
        <f>B80</f>
        <v>59004</v>
      </c>
    </row>
    <row r="85" spans="1:14" x14ac:dyDescent="0.2">
      <c r="A85" s="7" t="s">
        <v>63</v>
      </c>
    </row>
    <row r="86" spans="1:14" x14ac:dyDescent="0.2">
      <c r="A86" s="2" t="s">
        <v>62</v>
      </c>
      <c r="B86" s="5">
        <f>-C89</f>
        <v>-18830</v>
      </c>
    </row>
    <row r="87" spans="1:14" x14ac:dyDescent="0.2">
      <c r="A87" s="21" t="s">
        <v>64</v>
      </c>
      <c r="C87" s="14">
        <f>21530</f>
        <v>21530</v>
      </c>
    </row>
    <row r="88" spans="1:14" x14ac:dyDescent="0.2">
      <c r="A88" s="21" t="s">
        <v>65</v>
      </c>
      <c r="C88" s="14">
        <f>A8</f>
        <v>2700</v>
      </c>
    </row>
    <row r="89" spans="1:14" x14ac:dyDescent="0.2">
      <c r="A89" s="21" t="s">
        <v>66</v>
      </c>
      <c r="C89" s="5">
        <f>C87-C88</f>
        <v>18830</v>
      </c>
    </row>
    <row r="90" spans="1:14" x14ac:dyDescent="0.2">
      <c r="A90" s="7" t="s">
        <v>67</v>
      </c>
    </row>
    <row r="91" spans="1:14" x14ac:dyDescent="0.2">
      <c r="A91" s="2" t="s">
        <v>56</v>
      </c>
      <c r="B91" s="5">
        <f>-B77</f>
        <v>13294</v>
      </c>
    </row>
    <row r="92" spans="1:14" x14ac:dyDescent="0.2">
      <c r="A92" s="2" t="s">
        <v>68</v>
      </c>
      <c r="B92" s="5">
        <f>SUM(B84:B91)</f>
        <v>53468</v>
      </c>
    </row>
    <row r="94" spans="1:14" x14ac:dyDescent="0.2">
      <c r="A94" s="1" t="s">
        <v>69</v>
      </c>
      <c r="B94" s="1"/>
      <c r="C94" s="19">
        <f>MIN(B84,B92)</f>
        <v>53468</v>
      </c>
    </row>
    <row r="96" spans="1:14" x14ac:dyDescent="0.2">
      <c r="A96" s="56" t="s">
        <v>85</v>
      </c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8"/>
    </row>
    <row r="98" spans="1:10" x14ac:dyDescent="0.2">
      <c r="A98" s="2" t="s">
        <v>70</v>
      </c>
      <c r="B98" s="5">
        <f>B32</f>
        <v>121022</v>
      </c>
    </row>
    <row r="99" spans="1:10" ht="17" thickBot="1" x14ac:dyDescent="0.25">
      <c r="A99" s="2" t="s">
        <v>71</v>
      </c>
      <c r="B99" s="5">
        <f>C94</f>
        <v>53468</v>
      </c>
    </row>
    <row r="100" spans="1:10" ht="16" customHeight="1" x14ac:dyDescent="0.2">
      <c r="D100" s="25" t="str" cm="1">
        <f t="array" ref="D100">_xldudf_ZX81_IR(2023,B106,2,TRUE,TRUE)</f>
        <v>Quotient familial: 153 103 / 2 = 76 552
IR non plafonné: 33 119
(27 478 - 10 777) x 11% = 1 837,11
(76 552 - 27 478) x 30% = 14 722,20
Total pour 1 part: 16 559
Total pour 2 parts: 16 559 x 2 = 33 119
Pas de plafonnement des effets du quotient familial 
Pas d'application de la décote 
Impôt à payer: 33 119 €</v>
      </c>
      <c r="E100" s="26"/>
      <c r="F100" s="26"/>
      <c r="G100" s="26"/>
      <c r="H100" s="27"/>
      <c r="I100" s="17"/>
      <c r="J100" s="17"/>
    </row>
    <row r="101" spans="1:10" x14ac:dyDescent="0.2">
      <c r="A101" s="2" t="s">
        <v>72</v>
      </c>
      <c r="B101" s="5">
        <f>ROUND(B99*30%,0)</f>
        <v>16040</v>
      </c>
      <c r="D101" s="28"/>
      <c r="E101" s="29"/>
      <c r="F101" s="29"/>
      <c r="G101" s="29"/>
      <c r="H101" s="30"/>
      <c r="I101" s="17"/>
      <c r="J101" s="17"/>
    </row>
    <row r="102" spans="1:10" x14ac:dyDescent="0.2">
      <c r="D102" s="28"/>
      <c r="E102" s="29"/>
      <c r="F102" s="29"/>
      <c r="G102" s="29"/>
      <c r="H102" s="30"/>
      <c r="I102" s="17"/>
      <c r="J102" s="17"/>
    </row>
    <row r="103" spans="1:10" x14ac:dyDescent="0.2">
      <c r="A103" s="2" t="s">
        <v>73</v>
      </c>
      <c r="D103" s="28"/>
      <c r="E103" s="29"/>
      <c r="F103" s="29"/>
      <c r="G103" s="29"/>
      <c r="H103" s="30"/>
      <c r="I103" s="17"/>
      <c r="J103" s="17"/>
    </row>
    <row r="104" spans="1:10" x14ac:dyDescent="0.2">
      <c r="A104" s="2" t="s">
        <v>74</v>
      </c>
      <c r="B104" s="5">
        <f>-ROUND(B99*40%,0)</f>
        <v>-21387</v>
      </c>
      <c r="D104" s="28"/>
      <c r="E104" s="29"/>
      <c r="F104" s="29"/>
      <c r="G104" s="29"/>
      <c r="H104" s="30"/>
      <c r="I104" s="17"/>
      <c r="J104" s="17"/>
    </row>
    <row r="105" spans="1:10" x14ac:dyDescent="0.2">
      <c r="A105" s="2" t="s">
        <v>75</v>
      </c>
      <c r="B105" s="5">
        <f>B99+B104</f>
        <v>32081</v>
      </c>
      <c r="D105" s="28"/>
      <c r="E105" s="29"/>
      <c r="F105" s="29"/>
      <c r="G105" s="29"/>
      <c r="H105" s="30"/>
      <c r="I105" s="17"/>
      <c r="J105" s="17"/>
    </row>
    <row r="106" spans="1:10" x14ac:dyDescent="0.2">
      <c r="A106" s="2" t="s">
        <v>76</v>
      </c>
      <c r="B106" s="5">
        <f>B98+B105</f>
        <v>153103</v>
      </c>
      <c r="D106" s="28"/>
      <c r="E106" s="29"/>
      <c r="F106" s="29"/>
      <c r="G106" s="29"/>
      <c r="H106" s="30"/>
      <c r="I106" s="17"/>
      <c r="J106" s="17"/>
    </row>
    <row r="107" spans="1:10" x14ac:dyDescent="0.2">
      <c r="D107" s="28"/>
      <c r="E107" s="29"/>
      <c r="F107" s="29"/>
      <c r="G107" s="29"/>
      <c r="H107" s="30"/>
      <c r="I107" s="17"/>
      <c r="J107" s="17"/>
    </row>
    <row r="108" spans="1:10" x14ac:dyDescent="0.2">
      <c r="A108" s="2" t="s">
        <v>77</v>
      </c>
      <c r="B108" s="6" cm="1">
        <f t="array" ref="B108">_xldudf_ZX81_IR(2023,B106,2,TRUE)</f>
        <v>33119</v>
      </c>
      <c r="D108" s="28"/>
      <c r="E108" s="29"/>
      <c r="F108" s="29"/>
      <c r="G108" s="29"/>
      <c r="H108" s="30"/>
      <c r="I108" s="17"/>
      <c r="J108" s="17"/>
    </row>
    <row r="109" spans="1:10" ht="17" thickBot="1" x14ac:dyDescent="0.25">
      <c r="A109" s="2" t="s">
        <v>78</v>
      </c>
      <c r="B109" s="5">
        <f>B108-B35</f>
        <v>9625</v>
      </c>
      <c r="D109" s="31"/>
      <c r="E109" s="32"/>
      <c r="F109" s="32"/>
      <c r="G109" s="32"/>
      <c r="H109" s="33"/>
      <c r="I109" s="17"/>
      <c r="J109" s="17"/>
    </row>
    <row r="110" spans="1:10" x14ac:dyDescent="0.2">
      <c r="A110" s="2" t="s">
        <v>41</v>
      </c>
      <c r="B110" s="5">
        <f>ROUND(B99*17.2%,0)</f>
        <v>9196</v>
      </c>
      <c r="D110" s="17"/>
      <c r="E110" s="17"/>
      <c r="F110" s="17"/>
      <c r="G110" s="17"/>
      <c r="H110" s="17"/>
      <c r="I110" s="17"/>
      <c r="J110" s="17"/>
    </row>
    <row r="111" spans="1:10" x14ac:dyDescent="0.2">
      <c r="A111" s="2" t="s">
        <v>79</v>
      </c>
      <c r="B111" s="5">
        <f>B109+B110</f>
        <v>18821</v>
      </c>
      <c r="D111" s="17"/>
      <c r="E111" s="17"/>
      <c r="F111" s="17"/>
      <c r="G111" s="17"/>
      <c r="H111" s="17"/>
      <c r="I111" s="17"/>
      <c r="J111" s="17"/>
    </row>
    <row r="113" spans="1:14" x14ac:dyDescent="0.2">
      <c r="A113" s="2" t="s">
        <v>80</v>
      </c>
      <c r="B113" s="2" t="str">
        <f>IF(B101&lt;B111,"PFU","Barème")</f>
        <v>PFU</v>
      </c>
    </row>
    <row r="114" spans="1:14" x14ac:dyDescent="0.2">
      <c r="A114" s="2" t="s">
        <v>82</v>
      </c>
      <c r="B114" s="5">
        <f>B35</f>
        <v>23494</v>
      </c>
    </row>
    <row r="115" spans="1:14" x14ac:dyDescent="0.2">
      <c r="A115" s="2" t="s">
        <v>83</v>
      </c>
      <c r="B115" s="5">
        <f>B101</f>
        <v>16040</v>
      </c>
    </row>
    <row r="116" spans="1:14" x14ac:dyDescent="0.2">
      <c r="A116" s="1" t="s">
        <v>81</v>
      </c>
      <c r="B116" s="19">
        <f>SUM(B114:B115)</f>
        <v>39534</v>
      </c>
    </row>
    <row r="118" spans="1:14" x14ac:dyDescent="0.2">
      <c r="A118" s="35" t="s">
        <v>84</v>
      </c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7"/>
    </row>
    <row r="120" spans="1:14" x14ac:dyDescent="0.2">
      <c r="A120" s="2" t="s">
        <v>20</v>
      </c>
      <c r="B120" s="14">
        <f>B43</f>
        <v>1500000</v>
      </c>
      <c r="D120" s="7" t="s">
        <v>103</v>
      </c>
    </row>
    <row r="121" spans="1:14" x14ac:dyDescent="0.2">
      <c r="D121" s="2" t="s">
        <v>70</v>
      </c>
      <c r="G121" s="5">
        <f>B98</f>
        <v>121022</v>
      </c>
      <c r="I121" s="2" t="s">
        <v>82</v>
      </c>
      <c r="K121" s="5">
        <f>B35</f>
        <v>23494</v>
      </c>
    </row>
    <row r="122" spans="1:14" x14ac:dyDescent="0.2">
      <c r="A122" s="2" t="s">
        <v>86</v>
      </c>
      <c r="D122" s="2" t="s">
        <v>71</v>
      </c>
      <c r="G122" s="5">
        <f>B135</f>
        <v>747761</v>
      </c>
      <c r="I122" s="2" t="s">
        <v>83</v>
      </c>
      <c r="K122" s="5">
        <f>G123</f>
        <v>224328</v>
      </c>
    </row>
    <row r="123" spans="1:14" x14ac:dyDescent="0.2">
      <c r="A123" s="2" t="s">
        <v>87</v>
      </c>
      <c r="B123" s="14">
        <f>C40</f>
        <v>750000</v>
      </c>
      <c r="D123" s="2" t="s">
        <v>72</v>
      </c>
      <c r="G123" s="5">
        <f>ROUND(G122*30%,0)</f>
        <v>224328</v>
      </c>
      <c r="I123" s="1" t="s">
        <v>81</v>
      </c>
      <c r="K123" s="19">
        <f>K121+K122</f>
        <v>247822</v>
      </c>
    </row>
    <row r="124" spans="1:14" x14ac:dyDescent="0.2">
      <c r="A124" s="2" t="s">
        <v>52</v>
      </c>
      <c r="B124" s="14">
        <f>85300</f>
        <v>85300</v>
      </c>
      <c r="D124" s="2" t="s">
        <v>73</v>
      </c>
    </row>
    <row r="125" spans="1:14" x14ac:dyDescent="0.2">
      <c r="A125" s="2" t="s">
        <v>53</v>
      </c>
      <c r="B125" s="5">
        <f>B123-B124</f>
        <v>664700</v>
      </c>
      <c r="D125" s="2" t="s">
        <v>74</v>
      </c>
      <c r="G125" s="5">
        <f>-ROUND(G122*40%,0)</f>
        <v>-299104</v>
      </c>
    </row>
    <row r="126" spans="1:14" x14ac:dyDescent="0.2">
      <c r="A126" s="2" t="s">
        <v>54</v>
      </c>
      <c r="B126" s="9">
        <f>B73</f>
        <v>50</v>
      </c>
      <c r="D126" s="2" t="s">
        <v>75</v>
      </c>
      <c r="G126" s="5">
        <f>G122+G125</f>
        <v>448657</v>
      </c>
    </row>
    <row r="127" spans="1:14" x14ac:dyDescent="0.2">
      <c r="A127" s="2" t="s">
        <v>55</v>
      </c>
      <c r="B127" s="5">
        <f>B125/B126</f>
        <v>13294</v>
      </c>
      <c r="D127" s="2" t="s">
        <v>76</v>
      </c>
      <c r="G127" s="5">
        <f>G121+G126</f>
        <v>569679</v>
      </c>
    </row>
    <row r="128" spans="1:14" x14ac:dyDescent="0.2">
      <c r="A128" s="2" t="s">
        <v>88</v>
      </c>
      <c r="B128" s="5">
        <f>ROUND((B41-B40)/365*B127,0)</f>
        <v>168342</v>
      </c>
      <c r="D128" s="2" t="s">
        <v>77</v>
      </c>
      <c r="G128" s="5" cm="1">
        <f t="array" ref="G128">_xldudf_ZX81_IR(2023,G127,2,TRUE)</f>
        <v>212739</v>
      </c>
    </row>
    <row r="129" spans="1:22" x14ac:dyDescent="0.2">
      <c r="A129" s="2" t="s">
        <v>89</v>
      </c>
      <c r="B129" s="5">
        <f>B123-B128</f>
        <v>581658</v>
      </c>
      <c r="D129" s="2" t="s">
        <v>78</v>
      </c>
      <c r="G129" s="5">
        <f>G128-B35</f>
        <v>189245</v>
      </c>
    </row>
    <row r="130" spans="1:22" x14ac:dyDescent="0.2">
      <c r="D130" s="2" t="s">
        <v>41</v>
      </c>
      <c r="G130" s="5">
        <f>ROUND(G122*17.2%,0)</f>
        <v>128615</v>
      </c>
    </row>
    <row r="131" spans="1:22" x14ac:dyDescent="0.2">
      <c r="A131" s="2" t="s">
        <v>90</v>
      </c>
      <c r="B131" s="5">
        <f>B120-B129</f>
        <v>918342</v>
      </c>
      <c r="D131" s="2" t="s">
        <v>79</v>
      </c>
      <c r="G131" s="5">
        <f>G129+G130</f>
        <v>317860</v>
      </c>
    </row>
    <row r="132" spans="1:22" ht="16" customHeight="1" x14ac:dyDescent="0.2">
      <c r="A132" s="2" t="s">
        <v>91</v>
      </c>
      <c r="B132" s="5">
        <f>B78</f>
        <v>73006</v>
      </c>
      <c r="D132" s="2" t="s">
        <v>80</v>
      </c>
      <c r="F132" s="24"/>
      <c r="G132" s="2" t="str">
        <f>IF(G123&lt;G131,"PFU","Barème")</f>
        <v>PFU</v>
      </c>
      <c r="H132" s="24"/>
    </row>
    <row r="133" spans="1:22" ht="16" customHeight="1" thickBot="1" x14ac:dyDescent="0.25">
      <c r="A133" s="2" t="s">
        <v>92</v>
      </c>
      <c r="B133" s="5">
        <f>B131+B132</f>
        <v>991348</v>
      </c>
      <c r="E133" s="24"/>
      <c r="F133" s="24"/>
      <c r="G133" s="24"/>
      <c r="H133" s="24"/>
    </row>
    <row r="134" spans="1:22" x14ac:dyDescent="0.2">
      <c r="A134" s="2" t="s">
        <v>60</v>
      </c>
      <c r="B134" s="6" cm="1">
        <f t="array" ref="B134">_xldudf_ZX81_IS_PME(2023,B133)</f>
        <v>243587</v>
      </c>
      <c r="D134" s="70" t="str" cm="1">
        <f t="array" ref="D134">_xldudf_ZX81_IS_PME(2023,B133,TRUE)</f>
        <v>IS: 42 500 x 15%  + (991 348 - 42 500) x 25% = 243 587</v>
      </c>
      <c r="E134" s="71"/>
      <c r="F134" s="71"/>
      <c r="G134" s="72"/>
      <c r="H134" s="24"/>
    </row>
    <row r="135" spans="1:22" ht="17" thickBot="1" x14ac:dyDescent="0.25">
      <c r="A135" s="1" t="s">
        <v>61</v>
      </c>
      <c r="B135" s="19">
        <f>B133-B134</f>
        <v>747761</v>
      </c>
      <c r="D135" s="73"/>
      <c r="E135" s="74"/>
      <c r="F135" s="74"/>
      <c r="G135" s="75"/>
    </row>
    <row r="137" spans="1:22" x14ac:dyDescent="0.2">
      <c r="A137" s="38" t="s">
        <v>93</v>
      </c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40"/>
    </row>
    <row r="138" spans="1:22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</row>
    <row r="139" spans="1:22" x14ac:dyDescent="0.2">
      <c r="A139" s="2" t="s">
        <v>96</v>
      </c>
      <c r="B139" s="23">
        <v>0.01</v>
      </c>
    </row>
    <row r="141" spans="1:22" x14ac:dyDescent="0.2">
      <c r="B141" s="7">
        <v>2023</v>
      </c>
      <c r="C141" s="7">
        <v>2024</v>
      </c>
      <c r="D141" s="7">
        <v>2025</v>
      </c>
      <c r="E141" s="7">
        <v>2026</v>
      </c>
      <c r="F141" s="7">
        <v>2027</v>
      </c>
      <c r="G141" s="7">
        <v>2028</v>
      </c>
      <c r="H141" s="7">
        <v>2029</v>
      </c>
      <c r="I141" s="7">
        <v>2030</v>
      </c>
      <c r="J141" s="7">
        <v>2031</v>
      </c>
      <c r="K141" s="7">
        <v>2032</v>
      </c>
      <c r="L141" s="7">
        <v>2033</v>
      </c>
      <c r="M141" s="7">
        <v>2034</v>
      </c>
      <c r="N141" s="7">
        <v>2035</v>
      </c>
      <c r="O141" s="7">
        <v>2036</v>
      </c>
      <c r="P141" s="7">
        <v>2037</v>
      </c>
      <c r="Q141" s="7">
        <v>2038</v>
      </c>
      <c r="R141" s="7">
        <v>2039</v>
      </c>
      <c r="S141" s="7">
        <v>2040</v>
      </c>
      <c r="T141" s="7">
        <v>2041</v>
      </c>
      <c r="U141" s="7">
        <v>2042</v>
      </c>
      <c r="V141" s="7">
        <v>2043</v>
      </c>
    </row>
    <row r="142" spans="1:22" x14ac:dyDescent="0.2">
      <c r="A142" s="1" t="s">
        <v>94</v>
      </c>
    </row>
    <row r="143" spans="1:22" x14ac:dyDescent="0.2">
      <c r="A143" s="2" t="s">
        <v>95</v>
      </c>
      <c r="B143" s="5">
        <f>B16</f>
        <v>90000</v>
      </c>
      <c r="C143" s="5">
        <f>ROUND(B143*(1+$B$139),0)</f>
        <v>90900</v>
      </c>
      <c r="D143" s="5">
        <f t="shared" ref="D143:V146" si="0">ROUND(C143*(1+$B$139),0)</f>
        <v>91809</v>
      </c>
      <c r="E143" s="5">
        <f t="shared" si="0"/>
        <v>92727</v>
      </c>
      <c r="F143" s="5">
        <f t="shared" si="0"/>
        <v>93654</v>
      </c>
      <c r="G143" s="5">
        <f t="shared" si="0"/>
        <v>94591</v>
      </c>
      <c r="H143" s="5">
        <f t="shared" si="0"/>
        <v>95537</v>
      </c>
      <c r="I143" s="5">
        <f t="shared" si="0"/>
        <v>96492</v>
      </c>
      <c r="J143" s="5">
        <f t="shared" si="0"/>
        <v>97457</v>
      </c>
      <c r="K143" s="5">
        <f t="shared" si="0"/>
        <v>98432</v>
      </c>
      <c r="L143" s="5">
        <f t="shared" si="0"/>
        <v>99416</v>
      </c>
      <c r="M143" s="5">
        <f t="shared" si="0"/>
        <v>100410</v>
      </c>
      <c r="N143" s="5">
        <f t="shared" si="0"/>
        <v>101414</v>
      </c>
      <c r="O143" s="5">
        <f t="shared" si="0"/>
        <v>102428</v>
      </c>
      <c r="P143" s="5">
        <f t="shared" si="0"/>
        <v>103452</v>
      </c>
      <c r="Q143" s="5">
        <f t="shared" si="0"/>
        <v>104487</v>
      </c>
      <c r="R143" s="5">
        <f t="shared" si="0"/>
        <v>105532</v>
      </c>
      <c r="S143" s="5">
        <f t="shared" si="0"/>
        <v>106587</v>
      </c>
      <c r="T143" s="5">
        <f t="shared" si="0"/>
        <v>107653</v>
      </c>
      <c r="U143" s="5">
        <f t="shared" si="0"/>
        <v>108730</v>
      </c>
      <c r="V143" s="5">
        <f t="shared" si="0"/>
        <v>109817</v>
      </c>
    </row>
    <row r="144" spans="1:22" ht="17" x14ac:dyDescent="0.2">
      <c r="A144" s="3" t="s">
        <v>5</v>
      </c>
      <c r="B144" s="5">
        <f>B17</f>
        <v>7380</v>
      </c>
      <c r="C144" s="5">
        <f t="shared" ref="C144:R146" si="1">ROUND(B144*(1+$B$139),0)</f>
        <v>7454</v>
      </c>
      <c r="D144" s="5">
        <f t="shared" si="1"/>
        <v>7529</v>
      </c>
      <c r="E144" s="5">
        <f t="shared" si="1"/>
        <v>7604</v>
      </c>
      <c r="F144" s="5">
        <f t="shared" si="1"/>
        <v>7680</v>
      </c>
      <c r="G144" s="5">
        <f t="shared" si="1"/>
        <v>7757</v>
      </c>
      <c r="H144" s="5">
        <f t="shared" si="1"/>
        <v>7835</v>
      </c>
      <c r="I144" s="5">
        <f t="shared" si="1"/>
        <v>7913</v>
      </c>
      <c r="J144" s="5">
        <f t="shared" si="1"/>
        <v>7992</v>
      </c>
      <c r="K144" s="5">
        <f t="shared" si="1"/>
        <v>8072</v>
      </c>
      <c r="L144" s="5">
        <f t="shared" si="1"/>
        <v>8153</v>
      </c>
      <c r="M144" s="5">
        <f t="shared" si="1"/>
        <v>8235</v>
      </c>
      <c r="N144" s="5">
        <f t="shared" si="1"/>
        <v>8317</v>
      </c>
      <c r="O144" s="5">
        <f t="shared" si="1"/>
        <v>8400</v>
      </c>
      <c r="P144" s="5">
        <f t="shared" si="1"/>
        <v>8484</v>
      </c>
      <c r="Q144" s="5">
        <f t="shared" si="1"/>
        <v>8569</v>
      </c>
      <c r="R144" s="5">
        <f t="shared" si="1"/>
        <v>8655</v>
      </c>
      <c r="S144" s="5">
        <f t="shared" si="0"/>
        <v>8742</v>
      </c>
      <c r="T144" s="5">
        <f t="shared" si="0"/>
        <v>8829</v>
      </c>
      <c r="U144" s="5">
        <f t="shared" si="0"/>
        <v>8917</v>
      </c>
      <c r="V144" s="5">
        <f t="shared" si="0"/>
        <v>9006</v>
      </c>
    </row>
    <row r="145" spans="1:22" ht="17" x14ac:dyDescent="0.2">
      <c r="A145" s="3" t="s">
        <v>6</v>
      </c>
      <c r="B145" s="5">
        <f>B18</f>
        <v>-1000</v>
      </c>
      <c r="C145" s="5">
        <f t="shared" si="1"/>
        <v>-1010</v>
      </c>
      <c r="D145" s="5">
        <f t="shared" si="0"/>
        <v>-1020</v>
      </c>
      <c r="E145" s="5">
        <f t="shared" si="0"/>
        <v>-1030</v>
      </c>
      <c r="F145" s="5">
        <f t="shared" si="0"/>
        <v>-1040</v>
      </c>
      <c r="G145" s="5">
        <f t="shared" si="0"/>
        <v>-1050</v>
      </c>
      <c r="H145" s="5">
        <f t="shared" si="0"/>
        <v>-1061</v>
      </c>
      <c r="I145" s="5">
        <f t="shared" si="0"/>
        <v>-1072</v>
      </c>
      <c r="J145" s="5">
        <f t="shared" si="0"/>
        <v>-1083</v>
      </c>
      <c r="K145" s="5">
        <f t="shared" si="0"/>
        <v>-1094</v>
      </c>
      <c r="L145" s="5">
        <f t="shared" si="0"/>
        <v>-1105</v>
      </c>
      <c r="M145" s="5">
        <f t="shared" si="0"/>
        <v>-1116</v>
      </c>
      <c r="N145" s="5">
        <f t="shared" si="0"/>
        <v>-1127</v>
      </c>
      <c r="O145" s="5">
        <f t="shared" si="0"/>
        <v>-1138</v>
      </c>
      <c r="P145" s="5">
        <f t="shared" si="0"/>
        <v>-1149</v>
      </c>
      <c r="Q145" s="5">
        <f t="shared" si="0"/>
        <v>-1160</v>
      </c>
      <c r="R145" s="5">
        <f t="shared" si="0"/>
        <v>-1172</v>
      </c>
      <c r="S145" s="5">
        <f t="shared" si="0"/>
        <v>-1184</v>
      </c>
      <c r="T145" s="5">
        <f t="shared" si="0"/>
        <v>-1196</v>
      </c>
      <c r="U145" s="5">
        <f t="shared" si="0"/>
        <v>-1208</v>
      </c>
      <c r="V145" s="5">
        <f t="shared" si="0"/>
        <v>-1220</v>
      </c>
    </row>
    <row r="146" spans="1:22" ht="17" x14ac:dyDescent="0.2">
      <c r="A146" s="3" t="s">
        <v>7</v>
      </c>
      <c r="B146" s="5">
        <f>B19</f>
        <v>-7380</v>
      </c>
      <c r="C146" s="5">
        <f t="shared" si="1"/>
        <v>-7454</v>
      </c>
      <c r="D146" s="5">
        <f t="shared" si="0"/>
        <v>-7529</v>
      </c>
      <c r="E146" s="5">
        <f t="shared" si="0"/>
        <v>-7604</v>
      </c>
      <c r="F146" s="5">
        <f t="shared" si="0"/>
        <v>-7680</v>
      </c>
      <c r="G146" s="5">
        <f t="shared" si="0"/>
        <v>-7757</v>
      </c>
      <c r="H146" s="5">
        <f t="shared" si="0"/>
        <v>-7835</v>
      </c>
      <c r="I146" s="5">
        <f t="shared" si="0"/>
        <v>-7913</v>
      </c>
      <c r="J146" s="5">
        <f t="shared" si="0"/>
        <v>-7992</v>
      </c>
      <c r="K146" s="5">
        <f t="shared" si="0"/>
        <v>-8072</v>
      </c>
      <c r="L146" s="5">
        <f t="shared" si="0"/>
        <v>-8153</v>
      </c>
      <c r="M146" s="5">
        <f t="shared" si="0"/>
        <v>-8235</v>
      </c>
      <c r="N146" s="5">
        <f t="shared" si="0"/>
        <v>-8317</v>
      </c>
      <c r="O146" s="5">
        <f t="shared" si="0"/>
        <v>-8400</v>
      </c>
      <c r="P146" s="5">
        <f t="shared" si="0"/>
        <v>-8484</v>
      </c>
      <c r="Q146" s="5">
        <f t="shared" si="0"/>
        <v>-8569</v>
      </c>
      <c r="R146" s="5">
        <f t="shared" si="0"/>
        <v>-8655</v>
      </c>
      <c r="S146" s="5">
        <f t="shared" si="0"/>
        <v>-8742</v>
      </c>
      <c r="T146" s="5">
        <f t="shared" si="0"/>
        <v>-8829</v>
      </c>
      <c r="U146" s="5">
        <f t="shared" si="0"/>
        <v>-8917</v>
      </c>
      <c r="V146" s="5">
        <f t="shared" si="0"/>
        <v>-9006</v>
      </c>
    </row>
    <row r="147" spans="1:22" x14ac:dyDescent="0.2">
      <c r="A147" s="2" t="s">
        <v>8</v>
      </c>
      <c r="B147" s="5">
        <f>-A8</f>
        <v>-2700</v>
      </c>
      <c r="C147" s="5">
        <f t="shared" ref="C147:V147" si="2">-B8</f>
        <v>-2418</v>
      </c>
      <c r="D147" s="5">
        <f t="shared" si="2"/>
        <v>-2131</v>
      </c>
      <c r="E147" s="5">
        <f t="shared" si="2"/>
        <v>-1840</v>
      </c>
      <c r="F147" s="5">
        <f t="shared" si="2"/>
        <v>-1545</v>
      </c>
      <c r="G147" s="5">
        <f t="shared" si="2"/>
        <v>-1245</v>
      </c>
      <c r="H147" s="5">
        <f t="shared" si="2"/>
        <v>-940</v>
      </c>
      <c r="I147" s="5">
        <f t="shared" si="2"/>
        <v>-632</v>
      </c>
      <c r="J147" s="5">
        <f t="shared" si="2"/>
        <v>-318</v>
      </c>
      <c r="K147" s="5">
        <f t="shared" si="2"/>
        <v>0</v>
      </c>
      <c r="L147" s="5">
        <f t="shared" si="2"/>
        <v>0</v>
      </c>
      <c r="M147" s="5">
        <f t="shared" si="2"/>
        <v>0</v>
      </c>
      <c r="N147" s="5">
        <f t="shared" si="2"/>
        <v>0</v>
      </c>
      <c r="O147" s="5">
        <f t="shared" si="2"/>
        <v>0</v>
      </c>
      <c r="P147" s="5">
        <f t="shared" si="2"/>
        <v>0</v>
      </c>
      <c r="Q147" s="5">
        <f t="shared" si="2"/>
        <v>0</v>
      </c>
      <c r="R147" s="5">
        <f t="shared" si="2"/>
        <v>0</v>
      </c>
      <c r="S147" s="5">
        <f t="shared" si="2"/>
        <v>0</v>
      </c>
      <c r="T147" s="5">
        <f t="shared" si="2"/>
        <v>0</v>
      </c>
      <c r="U147" s="5">
        <f t="shared" si="2"/>
        <v>0</v>
      </c>
      <c r="V147" s="5">
        <f t="shared" si="2"/>
        <v>0</v>
      </c>
    </row>
    <row r="148" spans="1:22" x14ac:dyDescent="0.2">
      <c r="A148" s="2" t="s">
        <v>9</v>
      </c>
      <c r="B148" s="5">
        <f>SUM(B143:B147)</f>
        <v>86300</v>
      </c>
      <c r="C148" s="5">
        <f t="shared" ref="C148:V148" si="3">SUM(C143:C147)</f>
        <v>87472</v>
      </c>
      <c r="D148" s="5">
        <f t="shared" si="3"/>
        <v>88658</v>
      </c>
      <c r="E148" s="5">
        <f t="shared" si="3"/>
        <v>89857</v>
      </c>
      <c r="F148" s="5">
        <f t="shared" si="3"/>
        <v>91069</v>
      </c>
      <c r="G148" s="5">
        <f t="shared" si="3"/>
        <v>92296</v>
      </c>
      <c r="H148" s="5">
        <f t="shared" si="3"/>
        <v>93536</v>
      </c>
      <c r="I148" s="5">
        <f t="shared" si="3"/>
        <v>94788</v>
      </c>
      <c r="J148" s="5">
        <f t="shared" si="3"/>
        <v>96056</v>
      </c>
      <c r="K148" s="5">
        <f t="shared" si="3"/>
        <v>97338</v>
      </c>
      <c r="L148" s="5">
        <f t="shared" si="3"/>
        <v>98311</v>
      </c>
      <c r="M148" s="5">
        <f t="shared" si="3"/>
        <v>99294</v>
      </c>
      <c r="N148" s="5">
        <f t="shared" si="3"/>
        <v>100287</v>
      </c>
      <c r="O148" s="5">
        <f t="shared" si="3"/>
        <v>101290</v>
      </c>
      <c r="P148" s="5">
        <f t="shared" si="3"/>
        <v>102303</v>
      </c>
      <c r="Q148" s="5">
        <f t="shared" si="3"/>
        <v>103327</v>
      </c>
      <c r="R148" s="5">
        <f t="shared" si="3"/>
        <v>104360</v>
      </c>
      <c r="S148" s="5">
        <f t="shared" si="3"/>
        <v>105403</v>
      </c>
      <c r="T148" s="5">
        <f t="shared" si="3"/>
        <v>106457</v>
      </c>
      <c r="U148" s="5">
        <f t="shared" si="3"/>
        <v>107522</v>
      </c>
      <c r="V148" s="5">
        <f t="shared" si="3"/>
        <v>108597</v>
      </c>
    </row>
    <row r="150" spans="1:22" x14ac:dyDescent="0.2">
      <c r="A150" s="2" t="s">
        <v>97</v>
      </c>
      <c r="B150" s="5">
        <f>B26</f>
        <v>38580</v>
      </c>
      <c r="C150" s="5">
        <f>ROUND(B150*(1+$B$139),0)</f>
        <v>38966</v>
      </c>
      <c r="D150" s="5">
        <f t="shared" ref="D150:V150" si="4">ROUND(C150*(1+$B$139),0)</f>
        <v>39356</v>
      </c>
      <c r="E150" s="5">
        <f t="shared" si="4"/>
        <v>39750</v>
      </c>
      <c r="F150" s="5">
        <f t="shared" si="4"/>
        <v>40148</v>
      </c>
      <c r="G150" s="5">
        <f t="shared" si="4"/>
        <v>40549</v>
      </c>
      <c r="H150" s="5">
        <f t="shared" si="4"/>
        <v>40954</v>
      </c>
      <c r="I150" s="5">
        <f t="shared" si="4"/>
        <v>41364</v>
      </c>
      <c r="J150" s="5">
        <f t="shared" si="4"/>
        <v>41778</v>
      </c>
      <c r="K150" s="5">
        <f t="shared" si="4"/>
        <v>42196</v>
      </c>
      <c r="L150" s="5">
        <f t="shared" si="4"/>
        <v>42618</v>
      </c>
      <c r="M150" s="5">
        <f t="shared" si="4"/>
        <v>43044</v>
      </c>
      <c r="N150" s="5">
        <f t="shared" si="4"/>
        <v>43474</v>
      </c>
      <c r="O150" s="5">
        <f t="shared" si="4"/>
        <v>43909</v>
      </c>
      <c r="P150" s="5">
        <f t="shared" si="4"/>
        <v>44348</v>
      </c>
      <c r="Q150" s="5">
        <f t="shared" si="4"/>
        <v>44791</v>
      </c>
      <c r="R150" s="5">
        <f t="shared" si="4"/>
        <v>45239</v>
      </c>
      <c r="S150" s="5">
        <f t="shared" si="4"/>
        <v>45691</v>
      </c>
      <c r="T150" s="5">
        <f t="shared" si="4"/>
        <v>46148</v>
      </c>
      <c r="U150" s="5">
        <f t="shared" si="4"/>
        <v>46609</v>
      </c>
      <c r="V150" s="5">
        <f t="shared" si="4"/>
        <v>47075</v>
      </c>
    </row>
    <row r="151" spans="1:22" x14ac:dyDescent="0.2">
      <c r="A151" s="2" t="s">
        <v>14</v>
      </c>
      <c r="B151" s="6" cm="1">
        <f t="array" ref="B151">-_xldudf_ZX81_ABATT10_PENSIONS(2023,B150)</f>
        <v>-3858</v>
      </c>
      <c r="C151" s="6" cm="1">
        <f t="array" ref="C151">-_xldudf_ZX81_ABATT10_PENSIONS(2023,C150)</f>
        <v>-3897</v>
      </c>
      <c r="D151" s="6" cm="1">
        <f t="array" ref="D151">-_xldudf_ZX81_ABATT10_PENSIONS(2023,D150)</f>
        <v>-3936</v>
      </c>
      <c r="E151" s="6" cm="1">
        <f t="array" ref="E151">-_xldudf_ZX81_ABATT10_PENSIONS(2023,E150)</f>
        <v>-3975</v>
      </c>
      <c r="F151" s="6" cm="1">
        <f t="array" ref="F151">-_xldudf_ZX81_ABATT10_PENSIONS(2023,F150)</f>
        <v>-4015</v>
      </c>
      <c r="G151" s="6" cm="1">
        <f t="array" ref="G151">-_xldudf_ZX81_ABATT10_PENSIONS(2023,G150)</f>
        <v>-4055</v>
      </c>
      <c r="H151" s="6" cm="1">
        <f t="array" ref="H151">-_xldudf_ZX81_ABATT10_PENSIONS(2023,H150)</f>
        <v>-4095</v>
      </c>
      <c r="I151" s="6" cm="1">
        <f t="array" ref="I151">-_xldudf_ZX81_ABATT10_PENSIONS(2023,I150)</f>
        <v>-4123</v>
      </c>
      <c r="J151" s="6" cm="1">
        <f t="array" ref="J151">-_xldudf_ZX81_ABATT10_PENSIONS(2023,J150)</f>
        <v>-4123</v>
      </c>
      <c r="K151" s="6" cm="1">
        <f t="array" ref="K151">-_xldudf_ZX81_ABATT10_PENSIONS(2023,K150)</f>
        <v>-4123</v>
      </c>
      <c r="L151" s="6" cm="1">
        <f t="array" ref="L151">-_xldudf_ZX81_ABATT10_PENSIONS(2023,L150)</f>
        <v>-4123</v>
      </c>
      <c r="M151" s="6" cm="1">
        <f t="array" ref="M151">-_xldudf_ZX81_ABATT10_PENSIONS(2023,M150)</f>
        <v>-4123</v>
      </c>
      <c r="N151" s="6" cm="1">
        <f t="array" ref="N151">-_xldudf_ZX81_ABATT10_PENSIONS(2023,N150)</f>
        <v>-4123</v>
      </c>
      <c r="O151" s="6" cm="1">
        <f t="array" ref="O151">-_xldudf_ZX81_ABATT10_PENSIONS(2023,O150)</f>
        <v>-4123</v>
      </c>
      <c r="P151" s="6" cm="1">
        <f t="array" ref="P151">-_xldudf_ZX81_ABATT10_PENSIONS(2023,P150)</f>
        <v>-4123</v>
      </c>
      <c r="Q151" s="6" cm="1">
        <f t="array" ref="Q151">-_xldudf_ZX81_ABATT10_PENSIONS(2023,Q150)</f>
        <v>-4123</v>
      </c>
      <c r="R151" s="6" cm="1">
        <f t="array" ref="R151">-_xldudf_ZX81_ABATT10_PENSIONS(2023,R150)</f>
        <v>-4123</v>
      </c>
      <c r="S151" s="6" cm="1">
        <f t="array" ref="S151">-_xldudf_ZX81_ABATT10_PENSIONS(2023,S150)</f>
        <v>-4123</v>
      </c>
      <c r="T151" s="6" cm="1">
        <f t="array" ref="T151">-_xldudf_ZX81_ABATT10_PENSIONS(2023,T150)</f>
        <v>-4123</v>
      </c>
      <c r="U151" s="6" cm="1">
        <f t="array" ref="U151">-_xldudf_ZX81_ABATT10_PENSIONS(2023,U150)</f>
        <v>-4123</v>
      </c>
      <c r="V151" s="6" cm="1">
        <f t="array" ref="V151">-_xldudf_ZX81_ABATT10_PENSIONS(2023,V150)</f>
        <v>-4123</v>
      </c>
    </row>
    <row r="152" spans="1:22" x14ac:dyDescent="0.2">
      <c r="A152" s="2" t="s">
        <v>15</v>
      </c>
      <c r="B152" s="5">
        <f>B150+B151</f>
        <v>34722</v>
      </c>
      <c r="C152" s="5">
        <f>C150+C151</f>
        <v>35069</v>
      </c>
      <c r="D152" s="5">
        <f t="shared" ref="D152:V152" si="5">D150+D151</f>
        <v>35420</v>
      </c>
      <c r="E152" s="5">
        <f t="shared" si="5"/>
        <v>35775</v>
      </c>
      <c r="F152" s="5">
        <f t="shared" si="5"/>
        <v>36133</v>
      </c>
      <c r="G152" s="5">
        <f t="shared" si="5"/>
        <v>36494</v>
      </c>
      <c r="H152" s="5">
        <f t="shared" si="5"/>
        <v>36859</v>
      </c>
      <c r="I152" s="5">
        <f t="shared" si="5"/>
        <v>37241</v>
      </c>
      <c r="J152" s="5">
        <f t="shared" si="5"/>
        <v>37655</v>
      </c>
      <c r="K152" s="5">
        <f t="shared" si="5"/>
        <v>38073</v>
      </c>
      <c r="L152" s="5">
        <f t="shared" si="5"/>
        <v>38495</v>
      </c>
      <c r="M152" s="5">
        <f t="shared" si="5"/>
        <v>38921</v>
      </c>
      <c r="N152" s="5">
        <f t="shared" si="5"/>
        <v>39351</v>
      </c>
      <c r="O152" s="5">
        <f t="shared" si="5"/>
        <v>39786</v>
      </c>
      <c r="P152" s="5">
        <f t="shared" si="5"/>
        <v>40225</v>
      </c>
      <c r="Q152" s="5">
        <f t="shared" si="5"/>
        <v>40668</v>
      </c>
      <c r="R152" s="5">
        <f t="shared" si="5"/>
        <v>41116</v>
      </c>
      <c r="S152" s="5">
        <f t="shared" si="5"/>
        <v>41568</v>
      </c>
      <c r="T152" s="5">
        <f t="shared" si="5"/>
        <v>42025</v>
      </c>
      <c r="U152" s="5">
        <f t="shared" si="5"/>
        <v>42486</v>
      </c>
      <c r="V152" s="5">
        <f t="shared" si="5"/>
        <v>42952</v>
      </c>
    </row>
    <row r="153" spans="1:22" x14ac:dyDescent="0.2">
      <c r="A153" s="2" t="s">
        <v>98</v>
      </c>
      <c r="B153" s="5">
        <f>B148</f>
        <v>86300</v>
      </c>
      <c r="C153" s="5">
        <f>C148</f>
        <v>87472</v>
      </c>
      <c r="D153" s="5">
        <f t="shared" ref="D153:V153" si="6">D148</f>
        <v>88658</v>
      </c>
      <c r="E153" s="5">
        <f t="shared" si="6"/>
        <v>89857</v>
      </c>
      <c r="F153" s="5">
        <f t="shared" si="6"/>
        <v>91069</v>
      </c>
      <c r="G153" s="5">
        <f t="shared" si="6"/>
        <v>92296</v>
      </c>
      <c r="H153" s="5">
        <f t="shared" si="6"/>
        <v>93536</v>
      </c>
      <c r="I153" s="5">
        <f t="shared" si="6"/>
        <v>94788</v>
      </c>
      <c r="J153" s="5">
        <f t="shared" si="6"/>
        <v>96056</v>
      </c>
      <c r="K153" s="5">
        <f t="shared" si="6"/>
        <v>97338</v>
      </c>
      <c r="L153" s="5">
        <f t="shared" si="6"/>
        <v>98311</v>
      </c>
      <c r="M153" s="5">
        <f t="shared" si="6"/>
        <v>99294</v>
      </c>
      <c r="N153" s="5">
        <f t="shared" si="6"/>
        <v>100287</v>
      </c>
      <c r="O153" s="5">
        <f t="shared" si="6"/>
        <v>101290</v>
      </c>
      <c r="P153" s="5">
        <f t="shared" si="6"/>
        <v>102303</v>
      </c>
      <c r="Q153" s="5">
        <f t="shared" si="6"/>
        <v>103327</v>
      </c>
      <c r="R153" s="5">
        <f t="shared" si="6"/>
        <v>104360</v>
      </c>
      <c r="S153" s="5">
        <f t="shared" si="6"/>
        <v>105403</v>
      </c>
      <c r="T153" s="5">
        <f t="shared" si="6"/>
        <v>106457</v>
      </c>
      <c r="U153" s="5">
        <f t="shared" si="6"/>
        <v>107522</v>
      </c>
      <c r="V153" s="5">
        <f t="shared" si="6"/>
        <v>108597</v>
      </c>
    </row>
    <row r="154" spans="1:22" x14ac:dyDescent="0.2">
      <c r="A154" s="2" t="s">
        <v>17</v>
      </c>
      <c r="B154" s="5">
        <f>B152+B153</f>
        <v>121022</v>
      </c>
      <c r="C154" s="5">
        <f>C152+C153</f>
        <v>122541</v>
      </c>
      <c r="D154" s="5">
        <f t="shared" ref="D154:V154" si="7">D152+D153</f>
        <v>124078</v>
      </c>
      <c r="E154" s="5">
        <f t="shared" si="7"/>
        <v>125632</v>
      </c>
      <c r="F154" s="5">
        <f t="shared" si="7"/>
        <v>127202</v>
      </c>
      <c r="G154" s="5">
        <f t="shared" si="7"/>
        <v>128790</v>
      </c>
      <c r="H154" s="5">
        <f t="shared" si="7"/>
        <v>130395</v>
      </c>
      <c r="I154" s="5">
        <f t="shared" si="7"/>
        <v>132029</v>
      </c>
      <c r="J154" s="5">
        <f t="shared" si="7"/>
        <v>133711</v>
      </c>
      <c r="K154" s="5">
        <f t="shared" si="7"/>
        <v>135411</v>
      </c>
      <c r="L154" s="5">
        <f t="shared" si="7"/>
        <v>136806</v>
      </c>
      <c r="M154" s="5">
        <f t="shared" si="7"/>
        <v>138215</v>
      </c>
      <c r="N154" s="5">
        <f t="shared" si="7"/>
        <v>139638</v>
      </c>
      <c r="O154" s="5">
        <f t="shared" si="7"/>
        <v>141076</v>
      </c>
      <c r="P154" s="5">
        <f t="shared" si="7"/>
        <v>142528</v>
      </c>
      <c r="Q154" s="5">
        <f t="shared" si="7"/>
        <v>143995</v>
      </c>
      <c r="R154" s="5">
        <f t="shared" si="7"/>
        <v>145476</v>
      </c>
      <c r="S154" s="5">
        <f t="shared" si="7"/>
        <v>146971</v>
      </c>
      <c r="T154" s="5">
        <f t="shared" si="7"/>
        <v>148482</v>
      </c>
      <c r="U154" s="5">
        <f t="shared" si="7"/>
        <v>150008</v>
      </c>
      <c r="V154" s="5">
        <f t="shared" si="7"/>
        <v>151549</v>
      </c>
    </row>
    <row r="155" spans="1:22" x14ac:dyDescent="0.2">
      <c r="A155" s="2" t="s">
        <v>18</v>
      </c>
      <c r="B155" s="2">
        <f>B34</f>
        <v>2</v>
      </c>
      <c r="C155" s="2">
        <f>B155</f>
        <v>2</v>
      </c>
      <c r="D155" s="2">
        <f t="shared" ref="D155:V155" si="8">C155</f>
        <v>2</v>
      </c>
      <c r="E155" s="2">
        <f t="shared" si="8"/>
        <v>2</v>
      </c>
      <c r="F155" s="2">
        <f t="shared" si="8"/>
        <v>2</v>
      </c>
      <c r="G155" s="2">
        <f t="shared" si="8"/>
        <v>2</v>
      </c>
      <c r="H155" s="2">
        <f t="shared" si="8"/>
        <v>2</v>
      </c>
      <c r="I155" s="2">
        <f t="shared" si="8"/>
        <v>2</v>
      </c>
      <c r="J155" s="2">
        <f t="shared" si="8"/>
        <v>2</v>
      </c>
      <c r="K155" s="2">
        <f t="shared" si="8"/>
        <v>2</v>
      </c>
      <c r="L155" s="2">
        <f t="shared" si="8"/>
        <v>2</v>
      </c>
      <c r="M155" s="2">
        <f t="shared" si="8"/>
        <v>2</v>
      </c>
      <c r="N155" s="2">
        <f t="shared" si="8"/>
        <v>2</v>
      </c>
      <c r="O155" s="2">
        <f t="shared" si="8"/>
        <v>2</v>
      </c>
      <c r="P155" s="2">
        <f t="shared" si="8"/>
        <v>2</v>
      </c>
      <c r="Q155" s="2">
        <f t="shared" si="8"/>
        <v>2</v>
      </c>
      <c r="R155" s="2">
        <f t="shared" si="8"/>
        <v>2</v>
      </c>
      <c r="S155" s="2">
        <f t="shared" si="8"/>
        <v>2</v>
      </c>
      <c r="T155" s="2">
        <f t="shared" si="8"/>
        <v>2</v>
      </c>
      <c r="U155" s="2">
        <f t="shared" si="8"/>
        <v>2</v>
      </c>
      <c r="V155" s="2">
        <f t="shared" si="8"/>
        <v>2</v>
      </c>
    </row>
    <row r="156" spans="1:22" x14ac:dyDescent="0.2">
      <c r="A156" s="2" t="s">
        <v>19</v>
      </c>
      <c r="B156" s="6" cm="1">
        <f t="array" ref="B156">_xldudf_ZX81_IR(2023,B154,B155,TRUE)</f>
        <v>23494</v>
      </c>
      <c r="C156" s="6" cm="1">
        <f t="array" ref="C156">_xldudf_ZX81_IR(2023,C154,C155,TRUE)</f>
        <v>23950</v>
      </c>
      <c r="D156" s="6" cm="1">
        <f t="array" ref="D156">_xldudf_ZX81_IR(2023,D154,D155,TRUE)</f>
        <v>24411</v>
      </c>
      <c r="E156" s="6" cm="1">
        <f t="array" ref="E156">_xldudf_ZX81_IR(2023,E154,E155,TRUE)</f>
        <v>24877</v>
      </c>
      <c r="F156" s="6" cm="1">
        <f t="array" ref="F156">_xldudf_ZX81_IR(2023,F154,F155,TRUE)</f>
        <v>25348</v>
      </c>
      <c r="G156" s="6" cm="1">
        <f t="array" ref="G156">_xldudf_ZX81_IR(2023,G154,G155,TRUE)</f>
        <v>25824</v>
      </c>
      <c r="H156" s="6" cm="1">
        <f t="array" ref="H156">_xldudf_ZX81_IR(2023,H154,H155,TRUE)</f>
        <v>26306</v>
      </c>
      <c r="I156" s="6" cm="1">
        <f t="array" ref="I156">_xldudf_ZX81_IR(2023,I154,I155,TRUE)</f>
        <v>26796</v>
      </c>
      <c r="J156" s="6" cm="1">
        <f t="array" ref="J156">_xldudf_ZX81_IR(2023,J154,J155,TRUE)</f>
        <v>27301</v>
      </c>
      <c r="K156" s="6" cm="1">
        <f t="array" ref="K156">_xldudf_ZX81_IR(2023,K154,K155,TRUE)</f>
        <v>27811</v>
      </c>
      <c r="L156" s="6" cm="1">
        <f t="array" ref="L156">_xldudf_ZX81_IR(2023,L154,L155,TRUE)</f>
        <v>28229</v>
      </c>
      <c r="M156" s="6" cm="1">
        <f t="array" ref="M156">_xldudf_ZX81_IR(2023,M154,M155,TRUE)</f>
        <v>28652</v>
      </c>
      <c r="N156" s="6" cm="1">
        <f t="array" ref="N156">_xldudf_ZX81_IR(2023,N154,N155,TRUE)</f>
        <v>29079</v>
      </c>
      <c r="O156" s="6" cm="1">
        <f t="array" ref="O156">_xldudf_ZX81_IR(2023,O154,O155,TRUE)</f>
        <v>29510</v>
      </c>
      <c r="P156" s="6" cm="1">
        <f t="array" ref="P156">_xldudf_ZX81_IR(2023,P154,P155,TRUE)</f>
        <v>29946</v>
      </c>
      <c r="Q156" s="6" cm="1">
        <f t="array" ref="Q156">_xldudf_ZX81_IR(2023,Q154,Q155,TRUE)</f>
        <v>30386</v>
      </c>
      <c r="R156" s="6" cm="1">
        <f t="array" ref="R156">_xldudf_ZX81_IR(2023,R154,R155,TRUE)</f>
        <v>30830</v>
      </c>
      <c r="S156" s="6" cm="1">
        <f t="array" ref="S156">_xldudf_ZX81_IR(2023,S154,S155,TRUE)</f>
        <v>31279</v>
      </c>
      <c r="T156" s="6" cm="1">
        <f t="array" ref="T156">_xldudf_ZX81_IR(2023,T154,T155,TRUE)</f>
        <v>31732</v>
      </c>
      <c r="U156" s="6" cm="1">
        <f t="array" ref="U156">_xldudf_ZX81_IR(2023,U154,U155,TRUE)</f>
        <v>32190</v>
      </c>
      <c r="V156" s="6" cm="1">
        <f t="array" ref="V156">_xldudf_ZX81_IR(2023,V154,V155,TRUE)</f>
        <v>32652</v>
      </c>
    </row>
    <row r="158" spans="1:22" x14ac:dyDescent="0.2">
      <c r="A158" s="2" t="s">
        <v>99</v>
      </c>
    </row>
    <row r="159" spans="1:22" x14ac:dyDescent="0.2">
      <c r="A159" s="2" t="s">
        <v>20</v>
      </c>
      <c r="B159" s="5">
        <f>B43</f>
        <v>1500000</v>
      </c>
      <c r="C159" s="5">
        <f>ROUND(B159*(1+$B$139),0)</f>
        <v>1515000</v>
      </c>
      <c r="D159" s="5">
        <f t="shared" ref="D159:V159" si="9">ROUND(C159*(1+$B$139),0)</f>
        <v>1530150</v>
      </c>
      <c r="E159" s="5">
        <f t="shared" si="9"/>
        <v>1545452</v>
      </c>
      <c r="F159" s="5">
        <f t="shared" si="9"/>
        <v>1560907</v>
      </c>
      <c r="G159" s="5">
        <f t="shared" si="9"/>
        <v>1576516</v>
      </c>
      <c r="H159" s="5">
        <f t="shared" si="9"/>
        <v>1592281</v>
      </c>
      <c r="I159" s="5">
        <f t="shared" si="9"/>
        <v>1608204</v>
      </c>
      <c r="J159" s="5">
        <f t="shared" si="9"/>
        <v>1624286</v>
      </c>
      <c r="K159" s="5">
        <f t="shared" si="9"/>
        <v>1640529</v>
      </c>
      <c r="L159" s="5">
        <f t="shared" si="9"/>
        <v>1656934</v>
      </c>
      <c r="M159" s="5">
        <f t="shared" si="9"/>
        <v>1673503</v>
      </c>
      <c r="N159" s="5">
        <f t="shared" si="9"/>
        <v>1690238</v>
      </c>
      <c r="O159" s="5">
        <f t="shared" si="9"/>
        <v>1707140</v>
      </c>
      <c r="P159" s="5">
        <f t="shared" si="9"/>
        <v>1724211</v>
      </c>
      <c r="Q159" s="5">
        <f t="shared" si="9"/>
        <v>1741453</v>
      </c>
      <c r="R159" s="5">
        <f t="shared" si="9"/>
        <v>1758868</v>
      </c>
      <c r="S159" s="5">
        <f t="shared" si="9"/>
        <v>1776457</v>
      </c>
      <c r="T159" s="5">
        <f t="shared" si="9"/>
        <v>1794222</v>
      </c>
      <c r="U159" s="5">
        <f t="shared" si="9"/>
        <v>1812164</v>
      </c>
      <c r="V159" s="5">
        <f t="shared" si="9"/>
        <v>1830286</v>
      </c>
    </row>
    <row r="160" spans="1:22" x14ac:dyDescent="0.2">
      <c r="A160" s="2" t="s">
        <v>24</v>
      </c>
      <c r="B160" s="5">
        <f>B47</f>
        <v>918750</v>
      </c>
      <c r="C160" s="5">
        <f>B160</f>
        <v>918750</v>
      </c>
      <c r="D160" s="5">
        <f t="shared" ref="D160:V160" si="10">C160</f>
        <v>918750</v>
      </c>
      <c r="E160" s="5">
        <f t="shared" si="10"/>
        <v>918750</v>
      </c>
      <c r="F160" s="5">
        <f t="shared" si="10"/>
        <v>918750</v>
      </c>
      <c r="G160" s="5">
        <f t="shared" si="10"/>
        <v>918750</v>
      </c>
      <c r="H160" s="5">
        <f t="shared" si="10"/>
        <v>918750</v>
      </c>
      <c r="I160" s="5">
        <f t="shared" si="10"/>
        <v>918750</v>
      </c>
      <c r="J160" s="5">
        <f t="shared" si="10"/>
        <v>918750</v>
      </c>
      <c r="K160" s="5">
        <f t="shared" si="10"/>
        <v>918750</v>
      </c>
      <c r="L160" s="5">
        <f t="shared" si="10"/>
        <v>918750</v>
      </c>
      <c r="M160" s="5">
        <f t="shared" si="10"/>
        <v>918750</v>
      </c>
      <c r="N160" s="5">
        <f t="shared" si="10"/>
        <v>918750</v>
      </c>
      <c r="O160" s="5">
        <f t="shared" si="10"/>
        <v>918750</v>
      </c>
      <c r="P160" s="5">
        <f t="shared" si="10"/>
        <v>918750</v>
      </c>
      <c r="Q160" s="5">
        <f t="shared" si="10"/>
        <v>918750</v>
      </c>
      <c r="R160" s="5">
        <f t="shared" si="10"/>
        <v>918750</v>
      </c>
      <c r="S160" s="5">
        <f t="shared" si="10"/>
        <v>918750</v>
      </c>
      <c r="T160" s="5">
        <f t="shared" si="10"/>
        <v>918750</v>
      </c>
      <c r="U160" s="5">
        <f t="shared" si="10"/>
        <v>918750</v>
      </c>
      <c r="V160" s="5">
        <f t="shared" si="10"/>
        <v>918750</v>
      </c>
    </row>
    <row r="161" spans="1:22" x14ac:dyDescent="0.2">
      <c r="A161" s="2" t="s">
        <v>25</v>
      </c>
      <c r="B161" s="5">
        <f>B159-B160</f>
        <v>581250</v>
      </c>
      <c r="C161" s="5">
        <f t="shared" ref="C161:V161" si="11">C159-C160</f>
        <v>596250</v>
      </c>
      <c r="D161" s="5">
        <f t="shared" si="11"/>
        <v>611400</v>
      </c>
      <c r="E161" s="5">
        <f t="shared" si="11"/>
        <v>626702</v>
      </c>
      <c r="F161" s="5">
        <f t="shared" si="11"/>
        <v>642157</v>
      </c>
      <c r="G161" s="5">
        <f t="shared" si="11"/>
        <v>657766</v>
      </c>
      <c r="H161" s="5">
        <f t="shared" si="11"/>
        <v>673531</v>
      </c>
      <c r="I161" s="5">
        <f t="shared" si="11"/>
        <v>689454</v>
      </c>
      <c r="J161" s="5">
        <f t="shared" si="11"/>
        <v>705536</v>
      </c>
      <c r="K161" s="5">
        <f t="shared" si="11"/>
        <v>721779</v>
      </c>
      <c r="L161" s="5">
        <f t="shared" si="11"/>
        <v>738184</v>
      </c>
      <c r="M161" s="5">
        <f t="shared" si="11"/>
        <v>754753</v>
      </c>
      <c r="N161" s="5">
        <f t="shared" si="11"/>
        <v>771488</v>
      </c>
      <c r="O161" s="5">
        <f t="shared" si="11"/>
        <v>788390</v>
      </c>
      <c r="P161" s="5">
        <f t="shared" si="11"/>
        <v>805461</v>
      </c>
      <c r="Q161" s="5">
        <f t="shared" si="11"/>
        <v>822703</v>
      </c>
      <c r="R161" s="5">
        <f t="shared" si="11"/>
        <v>840118</v>
      </c>
      <c r="S161" s="5">
        <f t="shared" si="11"/>
        <v>857707</v>
      </c>
      <c r="T161" s="5">
        <f t="shared" si="11"/>
        <v>875472</v>
      </c>
      <c r="U161" s="5">
        <f t="shared" si="11"/>
        <v>893414</v>
      </c>
      <c r="V161" s="5">
        <f t="shared" si="11"/>
        <v>911536</v>
      </c>
    </row>
    <row r="162" spans="1:22" x14ac:dyDescent="0.2">
      <c r="A162" s="2" t="s">
        <v>100</v>
      </c>
      <c r="B162" s="16" cm="1">
        <f t="array" ref="B162">_xldudf_ZX81_TEI_PV_IMMO($B$40,DATE(B141,12,31))</f>
        <v>0.26233400000000001</v>
      </c>
      <c r="C162" s="16" cm="1">
        <f t="array" ref="C162">_xldudf_ZX81_TEI_PV_IMMO($B$40,DATE(C141,12,31))</f>
        <v>0.24809600000000001</v>
      </c>
      <c r="D162" s="16" cm="1">
        <f t="array" ref="D162">_xldudf_ZX81_TEI_PV_IMMO($B$40,DATE(D141,12,31))</f>
        <v>0.23385800000000001</v>
      </c>
      <c r="E162" s="16" cm="1">
        <f t="array" ref="E162">_xldudf_ZX81_TEI_PV_IMMO($B$40,DATE(E141,12,31))</f>
        <v>0.21962000000000001</v>
      </c>
      <c r="F162" s="16" cm="1">
        <f t="array" ref="F162">_xldudf_ZX81_TEI_PV_IMMO($B$40,DATE(F141,12,31))</f>
        <v>0.20538200000000001</v>
      </c>
      <c r="G162" s="16" cm="1">
        <f t="array" ref="G162">_xldudf_ZX81_TEI_PV_IMMO($B$40,DATE(G141,12,31))</f>
        <v>0.19114400000000001</v>
      </c>
      <c r="H162" s="16" cm="1">
        <f t="array" ref="H162">_xldudf_ZX81_TEI_PV_IMMO($B$40,DATE(H141,12,31))</f>
        <v>0.17690600000000001</v>
      </c>
      <c r="I162" s="16" cm="1">
        <f t="array" ref="I162">_xldudf_ZX81_TEI_PV_IMMO($B$40,DATE(I141,12,31))</f>
        <v>0.16266800000000001</v>
      </c>
      <c r="J162" s="16" cm="1">
        <f t="array" ref="J162">_xldudf_ZX81_TEI_PV_IMMO($B$40,DATE(J141,12,31))</f>
        <v>0.14843000000000001</v>
      </c>
      <c r="K162" s="16" cm="1">
        <f t="array" ref="K162">_xldudf_ZX81_TEI_PV_IMMO($B$40,DATE(K141,12,31))</f>
        <v>0.13419200000000001</v>
      </c>
      <c r="L162" s="16" cm="1">
        <f t="array" ref="L162">_xldudf_ZX81_TEI_PV_IMMO($B$40,DATE(L141,12,31))</f>
        <v>0.12384000000000001</v>
      </c>
      <c r="M162" s="16" cm="1">
        <f t="array" ref="M162">_xldudf_ZX81_TEI_PV_IMMO($B$40,DATE(M141,12,31))</f>
        <v>0.10836</v>
      </c>
      <c r="N162" s="16" cm="1">
        <f t="array" ref="N162">_xldudf_ZX81_TEI_PV_IMMO($B$40,DATE(N141,12,31))</f>
        <v>9.2880000000000004E-2</v>
      </c>
      <c r="O162" s="16" cm="1">
        <f t="array" ref="O162">_xldudf_ZX81_TEI_PV_IMMO($B$40,DATE(O141,12,31))</f>
        <v>7.7399999999999997E-2</v>
      </c>
      <c r="P162" s="16" cm="1">
        <f t="array" ref="P162">_xldudf_ZX81_TEI_PV_IMMO($B$40,DATE(P141,12,31))</f>
        <v>6.1920000000000003E-2</v>
      </c>
      <c r="Q162" s="16" cm="1">
        <f t="array" ref="Q162">_xldudf_ZX81_TEI_PV_IMMO($B$40,DATE(Q141,12,31))</f>
        <v>4.6440000000000002E-2</v>
      </c>
      <c r="R162" s="16" cm="1">
        <f t="array" ref="R162">_xldudf_ZX81_TEI_PV_IMMO($B$40,DATE(R141,12,31))</f>
        <v>3.0960000000000001E-2</v>
      </c>
      <c r="S162" s="16" cm="1">
        <f t="array" ref="S162">_xldudf_ZX81_TEI_PV_IMMO($B$40,DATE(S141,12,31))</f>
        <v>1.5480000000000001E-2</v>
      </c>
      <c r="T162" s="16" cm="1">
        <f t="array" ref="T162">_xldudf_ZX81_TEI_PV_IMMO($B$40,DATE(T141,12,31))</f>
        <v>0</v>
      </c>
      <c r="U162" s="16" cm="1">
        <f t="array" ref="U162">_xldudf_ZX81_TEI_PV_IMMO($B$40,DATE(U141,12,31))</f>
        <v>0</v>
      </c>
      <c r="V162" s="16" cm="1">
        <f t="array" ref="V162">_xldudf_ZX81_TEI_PV_IMMO($B$40,DATE(V141,12,31))</f>
        <v>0</v>
      </c>
    </row>
    <row r="163" spans="1:22" x14ac:dyDescent="0.2">
      <c r="A163" s="2" t="s">
        <v>45</v>
      </c>
      <c r="B163" s="5">
        <f>ROUND(B161*B162,0)</f>
        <v>152482</v>
      </c>
      <c r="C163" s="5">
        <f t="shared" ref="C163:V163" si="12">ROUND(C161*C162,0)</f>
        <v>147927</v>
      </c>
      <c r="D163" s="5">
        <f t="shared" si="12"/>
        <v>142981</v>
      </c>
      <c r="E163" s="5">
        <f t="shared" si="12"/>
        <v>137636</v>
      </c>
      <c r="F163" s="5">
        <f t="shared" si="12"/>
        <v>131887</v>
      </c>
      <c r="G163" s="5">
        <f t="shared" si="12"/>
        <v>125728</v>
      </c>
      <c r="H163" s="5">
        <f t="shared" si="12"/>
        <v>119152</v>
      </c>
      <c r="I163" s="5">
        <f t="shared" si="12"/>
        <v>112152</v>
      </c>
      <c r="J163" s="5">
        <f t="shared" si="12"/>
        <v>104723</v>
      </c>
      <c r="K163" s="5">
        <f t="shared" si="12"/>
        <v>96857</v>
      </c>
      <c r="L163" s="5">
        <f t="shared" si="12"/>
        <v>91417</v>
      </c>
      <c r="M163" s="5">
        <f t="shared" si="12"/>
        <v>81785</v>
      </c>
      <c r="N163" s="5">
        <f t="shared" si="12"/>
        <v>71656</v>
      </c>
      <c r="O163" s="5">
        <f t="shared" si="12"/>
        <v>61021</v>
      </c>
      <c r="P163" s="5">
        <f t="shared" si="12"/>
        <v>49874</v>
      </c>
      <c r="Q163" s="5">
        <f t="shared" si="12"/>
        <v>38206</v>
      </c>
      <c r="R163" s="5">
        <f t="shared" si="12"/>
        <v>26010</v>
      </c>
      <c r="S163" s="5">
        <f t="shared" si="12"/>
        <v>13277</v>
      </c>
      <c r="T163" s="5">
        <f t="shared" si="12"/>
        <v>0</v>
      </c>
      <c r="U163" s="5">
        <f t="shared" si="12"/>
        <v>0</v>
      </c>
      <c r="V163" s="5">
        <f t="shared" si="12"/>
        <v>0</v>
      </c>
    </row>
    <row r="164" spans="1:22" x14ac:dyDescent="0.2">
      <c r="A164" s="2" t="s">
        <v>107</v>
      </c>
      <c r="B164" s="6" cm="1">
        <f t="array" ref="B164">_xldudf_ZX81_TAXE_PV_IMMO(B161*(1-_xldudf_ZX81_ABATT_PV_IMMO_IR($B$40,DATE(B141,12,31))))</f>
        <v>20228</v>
      </c>
      <c r="C164" s="6" cm="1">
        <f t="array" ref="C164">_xldudf_ZX81_TAXE_PV_IMMO(C161*(1-_xldudf_ZX81_ABATT_PV_IMMO_IR($B$40,DATE(C141,12,31))))</f>
        <v>18603</v>
      </c>
      <c r="D164" s="6" cm="1">
        <f t="array" ref="D164">_xldudf_ZX81_TAXE_PV_IMMO(D161*(1-_xldudf_ZX81_ABATT_PV_IMMO_IR($B$40,DATE(D141,12,31))))</f>
        <v>16875</v>
      </c>
      <c r="E164" s="6" cm="1">
        <f t="array" ref="E164">_xldudf_ZX81_TAXE_PV_IMMO(E161*(1-_xldudf_ZX81_ABATT_PV_IMMO_IR($B$40,DATE(E141,12,31))))</f>
        <v>12711</v>
      </c>
      <c r="F164" s="6" cm="1">
        <f t="array" ref="F164">_xldudf_ZX81_TAXE_PV_IMMO(F161*(1-_xldudf_ZX81_ABATT_PV_IMMO_IR($B$40,DATE(F141,12,31))))</f>
        <v>10917</v>
      </c>
      <c r="G164" s="6" cm="1">
        <f t="array" ref="G164">_xldudf_ZX81_TAXE_PV_IMMO(G161*(1-_xldudf_ZX81_ABATT_PV_IMMO_IR($B$40,DATE(G141,12,31))))</f>
        <v>7367</v>
      </c>
      <c r="H164" s="6" cm="1">
        <f t="array" ref="H164">_xldudf_ZX81_TAXE_PV_IMMO(H161*(1-_xldudf_ZX81_ABATT_PV_IMMO_IR($B$40,DATE(H141,12,31))))</f>
        <v>4445</v>
      </c>
      <c r="I164" s="6" cm="1">
        <f t="array" ref="I164">_xldudf_ZX81_TAXE_PV_IMMO(I161*(1-_xldudf_ZX81_ABATT_PV_IMMO_IR($B$40,DATE(I141,12,31))))</f>
        <v>3309</v>
      </c>
      <c r="J164" s="6" cm="1">
        <f t="array" ref="J164">_xldudf_ZX81_TAXE_PV_IMMO(J161*(1-_xldudf_ZX81_ABATT_PV_IMMO_IR($B$40,DATE(J141,12,31))))</f>
        <v>1411</v>
      </c>
      <c r="K164" s="6" cm="1">
        <f t="array" ref="K164">_xldudf_ZX81_TAXE_PV_IMMO(K161*(1-_xldudf_ZX81_ABATT_PV_IMMO_IR($B$40,DATE(K141,12,31))))</f>
        <v>0</v>
      </c>
      <c r="L164" s="6" cm="1">
        <f t="array" ref="L164">_xldudf_ZX81_TAXE_PV_IMMO(L161*(1-_xldudf_ZX81_ABATT_PV_IMMO_IR($B$40,DATE(L141,12,31))))</f>
        <v>0</v>
      </c>
      <c r="M164" s="6" cm="1">
        <f t="array" ref="M164">_xldudf_ZX81_TAXE_PV_IMMO(M161*(1-_xldudf_ZX81_ABATT_PV_IMMO_IR($B$40,DATE(M141,12,31))))</f>
        <v>0</v>
      </c>
      <c r="N164" s="6" cm="1">
        <f t="array" ref="N164">_xldudf_ZX81_TAXE_PV_IMMO(N161*(1-_xldudf_ZX81_ABATT_PV_IMMO_IR($B$40,DATE(N141,12,31))))</f>
        <v>0</v>
      </c>
      <c r="O164" s="6" cm="1">
        <f t="array" ref="O164">_xldudf_ZX81_TAXE_PV_IMMO(O161*(1-_xldudf_ZX81_ABATT_PV_IMMO_IR($B$40,DATE(O141,12,31))))</f>
        <v>0</v>
      </c>
      <c r="P164" s="6" cm="1">
        <f t="array" ref="P164">_xldudf_ZX81_TAXE_PV_IMMO(P161*(1-_xldudf_ZX81_ABATT_PV_IMMO_IR($B$40,DATE(P141,12,31))))</f>
        <v>0</v>
      </c>
      <c r="Q164" s="6" cm="1">
        <f t="array" ref="Q164">_xldudf_ZX81_TAXE_PV_IMMO(Q161*(1-_xldudf_ZX81_ABATT_PV_IMMO_IR($B$40,DATE(Q141,12,31))))</f>
        <v>0</v>
      </c>
      <c r="R164" s="6" cm="1">
        <f t="array" ref="R164">_xldudf_ZX81_TAXE_PV_IMMO(R161*(1-_xldudf_ZX81_ABATT_PV_IMMO_IR($B$40,DATE(R141,12,31))))</f>
        <v>0</v>
      </c>
      <c r="S164" s="6" cm="1">
        <f t="array" ref="S164">_xldudf_ZX81_TAXE_PV_IMMO(S161*(1-_xldudf_ZX81_ABATT_PV_IMMO_IR($B$40,DATE(S141,12,31))))</f>
        <v>0</v>
      </c>
      <c r="T164" s="6" cm="1">
        <f t="array" ref="T164">_xldudf_ZX81_TAXE_PV_IMMO(T161*(1-_xldudf_ZX81_ABATT_PV_IMMO_IR($B$40,DATE(T141,12,31))))</f>
        <v>0</v>
      </c>
      <c r="U164" s="6" cm="1">
        <f t="array" ref="U164">_xldudf_ZX81_TAXE_PV_IMMO(U161*(1-_xldudf_ZX81_ABATT_PV_IMMO_IR($B$40,DATE(U141,12,31))))</f>
        <v>0</v>
      </c>
      <c r="V164" s="6" cm="1">
        <f t="array" ref="V164">_xldudf_ZX81_TAXE_PV_IMMO(V161*(1-_xldudf_ZX81_ABATT_PV_IMMO_IR($B$40,DATE(V141,12,31))))</f>
        <v>0</v>
      </c>
    </row>
    <row r="165" spans="1:22" x14ac:dyDescent="0.2">
      <c r="A165" s="2" t="s">
        <v>101</v>
      </c>
      <c r="B165" s="5">
        <f>B156+B163+B164</f>
        <v>196204</v>
      </c>
      <c r="C165" s="5">
        <f t="shared" ref="C165:V165" si="13">C156+C163+C164</f>
        <v>190480</v>
      </c>
      <c r="D165" s="5">
        <f t="shared" si="13"/>
        <v>184267</v>
      </c>
      <c r="E165" s="5">
        <f t="shared" si="13"/>
        <v>175224</v>
      </c>
      <c r="F165" s="5">
        <f t="shared" si="13"/>
        <v>168152</v>
      </c>
      <c r="G165" s="5">
        <f t="shared" si="13"/>
        <v>158919</v>
      </c>
      <c r="H165" s="5">
        <f t="shared" si="13"/>
        <v>149903</v>
      </c>
      <c r="I165" s="5">
        <f t="shared" si="13"/>
        <v>142257</v>
      </c>
      <c r="J165" s="5">
        <f t="shared" si="13"/>
        <v>133435</v>
      </c>
      <c r="K165" s="5">
        <f t="shared" si="13"/>
        <v>124668</v>
      </c>
      <c r="L165" s="5">
        <f t="shared" si="13"/>
        <v>119646</v>
      </c>
      <c r="M165" s="5">
        <f t="shared" si="13"/>
        <v>110437</v>
      </c>
      <c r="N165" s="5">
        <f t="shared" si="13"/>
        <v>100735</v>
      </c>
      <c r="O165" s="5">
        <f t="shared" si="13"/>
        <v>90531</v>
      </c>
      <c r="P165" s="5">
        <f t="shared" si="13"/>
        <v>79820</v>
      </c>
      <c r="Q165" s="5">
        <f t="shared" si="13"/>
        <v>68592</v>
      </c>
      <c r="R165" s="5">
        <f t="shared" si="13"/>
        <v>56840</v>
      </c>
      <c r="S165" s="5">
        <f t="shared" si="13"/>
        <v>44556</v>
      </c>
      <c r="T165" s="5">
        <f t="shared" si="13"/>
        <v>31732</v>
      </c>
      <c r="U165" s="5">
        <f t="shared" si="13"/>
        <v>32190</v>
      </c>
      <c r="V165" s="5">
        <f t="shared" si="13"/>
        <v>32652</v>
      </c>
    </row>
    <row r="167" spans="1:22" x14ac:dyDescent="0.2">
      <c r="B167" s="7">
        <f>B141</f>
        <v>2023</v>
      </c>
      <c r="C167" s="7">
        <f t="shared" ref="C167:V167" si="14">C141</f>
        <v>2024</v>
      </c>
      <c r="D167" s="7">
        <f t="shared" si="14"/>
        <v>2025</v>
      </c>
      <c r="E167" s="7">
        <f t="shared" si="14"/>
        <v>2026</v>
      </c>
      <c r="F167" s="7">
        <f t="shared" si="14"/>
        <v>2027</v>
      </c>
      <c r="G167" s="7">
        <f t="shared" si="14"/>
        <v>2028</v>
      </c>
      <c r="H167" s="7">
        <f t="shared" si="14"/>
        <v>2029</v>
      </c>
      <c r="I167" s="7">
        <f t="shared" si="14"/>
        <v>2030</v>
      </c>
      <c r="J167" s="7">
        <f t="shared" si="14"/>
        <v>2031</v>
      </c>
      <c r="K167" s="7">
        <f t="shared" si="14"/>
        <v>2032</v>
      </c>
      <c r="L167" s="7">
        <f t="shared" si="14"/>
        <v>2033</v>
      </c>
      <c r="M167" s="7">
        <f t="shared" si="14"/>
        <v>2034</v>
      </c>
      <c r="N167" s="7">
        <f t="shared" si="14"/>
        <v>2035</v>
      </c>
      <c r="O167" s="7">
        <f t="shared" si="14"/>
        <v>2036</v>
      </c>
      <c r="P167" s="7">
        <f t="shared" si="14"/>
        <v>2037</v>
      </c>
      <c r="Q167" s="7">
        <f t="shared" si="14"/>
        <v>2038</v>
      </c>
      <c r="R167" s="7">
        <f t="shared" si="14"/>
        <v>2039</v>
      </c>
      <c r="S167" s="7">
        <f t="shared" si="14"/>
        <v>2040</v>
      </c>
      <c r="T167" s="7">
        <f t="shared" si="14"/>
        <v>2041</v>
      </c>
      <c r="U167" s="7">
        <f t="shared" si="14"/>
        <v>2042</v>
      </c>
      <c r="V167" s="7">
        <f t="shared" si="14"/>
        <v>2043</v>
      </c>
    </row>
    <row r="168" spans="1:22" x14ac:dyDescent="0.2">
      <c r="A168" s="1" t="s">
        <v>102</v>
      </c>
    </row>
    <row r="169" spans="1:22" x14ac:dyDescent="0.2">
      <c r="A169" s="2" t="s">
        <v>58</v>
      </c>
      <c r="B169" s="5">
        <f>B148</f>
        <v>86300</v>
      </c>
      <c r="C169" s="5">
        <f t="shared" ref="C169:V169" si="15">C148</f>
        <v>87472</v>
      </c>
      <c r="D169" s="5">
        <f t="shared" si="15"/>
        <v>88658</v>
      </c>
      <c r="E169" s="5">
        <f t="shared" si="15"/>
        <v>89857</v>
      </c>
      <c r="F169" s="5">
        <f t="shared" si="15"/>
        <v>91069</v>
      </c>
      <c r="G169" s="5">
        <f t="shared" si="15"/>
        <v>92296</v>
      </c>
      <c r="H169" s="5">
        <f t="shared" si="15"/>
        <v>93536</v>
      </c>
      <c r="I169" s="5">
        <f t="shared" si="15"/>
        <v>94788</v>
      </c>
      <c r="J169" s="5">
        <f t="shared" si="15"/>
        <v>96056</v>
      </c>
      <c r="K169" s="5">
        <f t="shared" si="15"/>
        <v>97338</v>
      </c>
      <c r="L169" s="5">
        <f t="shared" si="15"/>
        <v>98311</v>
      </c>
      <c r="M169" s="5">
        <f t="shared" si="15"/>
        <v>99294</v>
      </c>
      <c r="N169" s="5">
        <f t="shared" si="15"/>
        <v>100287</v>
      </c>
      <c r="O169" s="5">
        <f t="shared" si="15"/>
        <v>101290</v>
      </c>
      <c r="P169" s="5">
        <f t="shared" si="15"/>
        <v>102303</v>
      </c>
      <c r="Q169" s="5">
        <f t="shared" si="15"/>
        <v>103327</v>
      </c>
      <c r="R169" s="5">
        <f t="shared" si="15"/>
        <v>104360</v>
      </c>
      <c r="S169" s="5">
        <f t="shared" si="15"/>
        <v>105403</v>
      </c>
      <c r="T169" s="5">
        <f t="shared" si="15"/>
        <v>106457</v>
      </c>
      <c r="U169" s="5">
        <f t="shared" si="15"/>
        <v>107522</v>
      </c>
      <c r="V169" s="5">
        <f t="shared" si="15"/>
        <v>108597</v>
      </c>
    </row>
    <row r="170" spans="1:22" x14ac:dyDescent="0.2">
      <c r="A170" s="2" t="s">
        <v>56</v>
      </c>
      <c r="B170" s="5">
        <f>-B74</f>
        <v>-13294</v>
      </c>
      <c r="C170" s="5">
        <f>B170</f>
        <v>-13294</v>
      </c>
      <c r="D170" s="5">
        <f t="shared" ref="D170:V170" si="16">C170</f>
        <v>-13294</v>
      </c>
      <c r="E170" s="5">
        <f t="shared" si="16"/>
        <v>-13294</v>
      </c>
      <c r="F170" s="5">
        <f t="shared" si="16"/>
        <v>-13294</v>
      </c>
      <c r="G170" s="5">
        <f t="shared" si="16"/>
        <v>-13294</v>
      </c>
      <c r="H170" s="5">
        <f t="shared" si="16"/>
        <v>-13294</v>
      </c>
      <c r="I170" s="5">
        <f t="shared" si="16"/>
        <v>-13294</v>
      </c>
      <c r="J170" s="5">
        <f t="shared" si="16"/>
        <v>-13294</v>
      </c>
      <c r="K170" s="5">
        <f t="shared" si="16"/>
        <v>-13294</v>
      </c>
      <c r="L170" s="5">
        <f t="shared" si="16"/>
        <v>-13294</v>
      </c>
      <c r="M170" s="5">
        <f t="shared" si="16"/>
        <v>-13294</v>
      </c>
      <c r="N170" s="5">
        <f t="shared" si="16"/>
        <v>-13294</v>
      </c>
      <c r="O170" s="5">
        <f t="shared" si="16"/>
        <v>-13294</v>
      </c>
      <c r="P170" s="5">
        <f t="shared" si="16"/>
        <v>-13294</v>
      </c>
      <c r="Q170" s="5">
        <f t="shared" si="16"/>
        <v>-13294</v>
      </c>
      <c r="R170" s="5">
        <f t="shared" si="16"/>
        <v>-13294</v>
      </c>
      <c r="S170" s="5">
        <f t="shared" si="16"/>
        <v>-13294</v>
      </c>
      <c r="T170" s="5">
        <f t="shared" si="16"/>
        <v>-13294</v>
      </c>
      <c r="U170" s="5">
        <f t="shared" si="16"/>
        <v>-13294</v>
      </c>
      <c r="V170" s="5">
        <f t="shared" si="16"/>
        <v>-13294</v>
      </c>
    </row>
    <row r="171" spans="1:22" x14ac:dyDescent="0.2">
      <c r="A171" s="2" t="s">
        <v>59</v>
      </c>
      <c r="B171" s="5">
        <f>B169+B170</f>
        <v>73006</v>
      </c>
      <c r="C171" s="5">
        <f t="shared" ref="C171:V171" si="17">C169+C170</f>
        <v>74178</v>
      </c>
      <c r="D171" s="5">
        <f t="shared" si="17"/>
        <v>75364</v>
      </c>
      <c r="E171" s="5">
        <f t="shared" si="17"/>
        <v>76563</v>
      </c>
      <c r="F171" s="5">
        <f t="shared" si="17"/>
        <v>77775</v>
      </c>
      <c r="G171" s="5">
        <f t="shared" si="17"/>
        <v>79002</v>
      </c>
      <c r="H171" s="5">
        <f t="shared" si="17"/>
        <v>80242</v>
      </c>
      <c r="I171" s="5">
        <f t="shared" si="17"/>
        <v>81494</v>
      </c>
      <c r="J171" s="5">
        <f t="shared" si="17"/>
        <v>82762</v>
      </c>
      <c r="K171" s="5">
        <f t="shared" si="17"/>
        <v>84044</v>
      </c>
      <c r="L171" s="5">
        <f t="shared" si="17"/>
        <v>85017</v>
      </c>
      <c r="M171" s="5">
        <f t="shared" si="17"/>
        <v>86000</v>
      </c>
      <c r="N171" s="5">
        <f t="shared" si="17"/>
        <v>86993</v>
      </c>
      <c r="O171" s="5">
        <f t="shared" si="17"/>
        <v>87996</v>
      </c>
      <c r="P171" s="5">
        <f t="shared" si="17"/>
        <v>89009</v>
      </c>
      <c r="Q171" s="5">
        <f t="shared" si="17"/>
        <v>90033</v>
      </c>
      <c r="R171" s="5">
        <f t="shared" si="17"/>
        <v>91066</v>
      </c>
      <c r="S171" s="5">
        <f t="shared" si="17"/>
        <v>92109</v>
      </c>
      <c r="T171" s="5">
        <f t="shared" si="17"/>
        <v>93163</v>
      </c>
      <c r="U171" s="5">
        <f t="shared" si="17"/>
        <v>94228</v>
      </c>
      <c r="V171" s="5">
        <f t="shared" si="17"/>
        <v>95303</v>
      </c>
    </row>
    <row r="172" spans="1:22" x14ac:dyDescent="0.2">
      <c r="A172" s="2" t="s">
        <v>60</v>
      </c>
      <c r="B172" s="6" cm="1">
        <f t="array" ref="B172">-_xldudf_ZX81_IS_PME(2023,B171)</f>
        <v>-14002</v>
      </c>
      <c r="C172" s="6" cm="1">
        <f t="array" ref="C172">-_xldudf_ZX81_IS_PME(2023,C171)</f>
        <v>-14295</v>
      </c>
      <c r="D172" s="6" cm="1">
        <f t="array" ref="D172">-_xldudf_ZX81_IS_PME(2023,D171)</f>
        <v>-14591</v>
      </c>
      <c r="E172" s="6" cm="1">
        <f t="array" ref="E172">-_xldudf_ZX81_IS_PME(2023,E171)</f>
        <v>-14891</v>
      </c>
      <c r="F172" s="6" cm="1">
        <f t="array" ref="F172">-_xldudf_ZX81_IS_PME(2023,F171)</f>
        <v>-15194</v>
      </c>
      <c r="G172" s="6" cm="1">
        <f t="array" ref="G172">-_xldudf_ZX81_IS_PME(2023,G171)</f>
        <v>-15501</v>
      </c>
      <c r="H172" s="6" cm="1">
        <f t="array" ref="H172">-_xldudf_ZX81_IS_PME(2023,H171)</f>
        <v>-15811</v>
      </c>
      <c r="I172" s="6" cm="1">
        <f t="array" ref="I172">-_xldudf_ZX81_IS_PME(2023,I171)</f>
        <v>-16124</v>
      </c>
      <c r="J172" s="6" cm="1">
        <f t="array" ref="J172">-_xldudf_ZX81_IS_PME(2023,J171)</f>
        <v>-16441</v>
      </c>
      <c r="K172" s="6" cm="1">
        <f t="array" ref="K172">-_xldudf_ZX81_IS_PME(2023,K171)</f>
        <v>-16761</v>
      </c>
      <c r="L172" s="6" cm="1">
        <f t="array" ref="L172">-_xldudf_ZX81_IS_PME(2023,L171)</f>
        <v>-17004</v>
      </c>
      <c r="M172" s="6" cm="1">
        <f t="array" ref="M172">-_xldudf_ZX81_IS_PME(2023,M171)</f>
        <v>-17250</v>
      </c>
      <c r="N172" s="6" cm="1">
        <f t="array" ref="N172">-_xldudf_ZX81_IS_PME(2023,N171)</f>
        <v>-17498</v>
      </c>
      <c r="O172" s="6" cm="1">
        <f t="array" ref="O172">-_xldudf_ZX81_IS_PME(2023,O171)</f>
        <v>-17749</v>
      </c>
      <c r="P172" s="6" cm="1">
        <f t="array" ref="P172">-_xldudf_ZX81_IS_PME(2023,P171)</f>
        <v>-18002</v>
      </c>
      <c r="Q172" s="6" cm="1">
        <f t="array" ref="Q172">-_xldudf_ZX81_IS_PME(2023,Q171)</f>
        <v>-18258</v>
      </c>
      <c r="R172" s="6" cm="1">
        <f t="array" ref="R172">-_xldudf_ZX81_IS_PME(2023,R171)</f>
        <v>-18517</v>
      </c>
      <c r="S172" s="6" cm="1">
        <f t="array" ref="S172">-_xldudf_ZX81_IS_PME(2023,S171)</f>
        <v>-18777</v>
      </c>
      <c r="T172" s="6" cm="1">
        <f t="array" ref="T172">-_xldudf_ZX81_IS_PME(2023,T171)</f>
        <v>-19041</v>
      </c>
      <c r="U172" s="6" cm="1">
        <f t="array" ref="U172">-_xldudf_ZX81_IS_PME(2023,U171)</f>
        <v>-19307</v>
      </c>
      <c r="V172" s="6" cm="1">
        <f t="array" ref="V172">-_xldudf_ZX81_IS_PME(2023,V171)</f>
        <v>-19576</v>
      </c>
    </row>
    <row r="173" spans="1:22" x14ac:dyDescent="0.2">
      <c r="A173" s="2" t="s">
        <v>61</v>
      </c>
      <c r="B173" s="5">
        <f>B171+B172</f>
        <v>59004</v>
      </c>
      <c r="C173" s="5">
        <f t="shared" ref="C173:V173" si="18">C171+C172</f>
        <v>59883</v>
      </c>
      <c r="D173" s="5">
        <f t="shared" si="18"/>
        <v>60773</v>
      </c>
      <c r="E173" s="5">
        <f t="shared" si="18"/>
        <v>61672</v>
      </c>
      <c r="F173" s="5">
        <f t="shared" si="18"/>
        <v>62581</v>
      </c>
      <c r="G173" s="5">
        <f t="shared" si="18"/>
        <v>63501</v>
      </c>
      <c r="H173" s="5">
        <f t="shared" si="18"/>
        <v>64431</v>
      </c>
      <c r="I173" s="5">
        <f t="shared" si="18"/>
        <v>65370</v>
      </c>
      <c r="J173" s="5">
        <f t="shared" si="18"/>
        <v>66321</v>
      </c>
      <c r="K173" s="5">
        <f t="shared" si="18"/>
        <v>67283</v>
      </c>
      <c r="L173" s="5">
        <f t="shared" si="18"/>
        <v>68013</v>
      </c>
      <c r="M173" s="5">
        <f t="shared" si="18"/>
        <v>68750</v>
      </c>
      <c r="N173" s="5">
        <f t="shared" si="18"/>
        <v>69495</v>
      </c>
      <c r="O173" s="5">
        <f t="shared" si="18"/>
        <v>70247</v>
      </c>
      <c r="P173" s="5">
        <f t="shared" si="18"/>
        <v>71007</v>
      </c>
      <c r="Q173" s="5">
        <f t="shared" si="18"/>
        <v>71775</v>
      </c>
      <c r="R173" s="5">
        <f t="shared" si="18"/>
        <v>72549</v>
      </c>
      <c r="S173" s="5">
        <f t="shared" si="18"/>
        <v>73332</v>
      </c>
      <c r="T173" s="5">
        <f t="shared" si="18"/>
        <v>74122</v>
      </c>
      <c r="U173" s="5">
        <f t="shared" si="18"/>
        <v>74921</v>
      </c>
      <c r="V173" s="5">
        <f t="shared" si="18"/>
        <v>75727</v>
      </c>
    </row>
    <row r="174" spans="1:22" x14ac:dyDescent="0.2">
      <c r="A174" s="7" t="s">
        <v>63</v>
      </c>
    </row>
    <row r="175" spans="1:22" x14ac:dyDescent="0.2">
      <c r="A175" s="2" t="s">
        <v>62</v>
      </c>
    </row>
    <row r="176" spans="1:22" x14ac:dyDescent="0.2">
      <c r="A176" s="21" t="s">
        <v>64</v>
      </c>
      <c r="B176" s="5">
        <f>$C$87</f>
        <v>21530</v>
      </c>
      <c r="C176" s="5">
        <f t="shared" ref="C176:J176" si="19">$C$87</f>
        <v>21530</v>
      </c>
      <c r="D176" s="5">
        <f t="shared" si="19"/>
        <v>21530</v>
      </c>
      <c r="E176" s="5">
        <f t="shared" si="19"/>
        <v>21530</v>
      </c>
      <c r="F176" s="5">
        <f t="shared" si="19"/>
        <v>21530</v>
      </c>
      <c r="G176" s="5">
        <f t="shared" si="19"/>
        <v>21530</v>
      </c>
      <c r="H176" s="5">
        <f t="shared" si="19"/>
        <v>21530</v>
      </c>
      <c r="I176" s="5">
        <f t="shared" si="19"/>
        <v>21530</v>
      </c>
      <c r="J176" s="5">
        <f t="shared" si="19"/>
        <v>21530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</row>
    <row r="177" spans="1:22" x14ac:dyDescent="0.2">
      <c r="A177" s="21" t="s">
        <v>65</v>
      </c>
      <c r="B177" s="5">
        <f>-B147</f>
        <v>2700</v>
      </c>
      <c r="C177" s="5">
        <f t="shared" ref="C177:V177" si="20">-C147</f>
        <v>2418</v>
      </c>
      <c r="D177" s="5">
        <f t="shared" si="20"/>
        <v>2131</v>
      </c>
      <c r="E177" s="5">
        <f t="shared" si="20"/>
        <v>1840</v>
      </c>
      <c r="F177" s="5">
        <f t="shared" si="20"/>
        <v>1545</v>
      </c>
      <c r="G177" s="5">
        <f t="shared" si="20"/>
        <v>1245</v>
      </c>
      <c r="H177" s="5">
        <f t="shared" si="20"/>
        <v>940</v>
      </c>
      <c r="I177" s="5">
        <f t="shared" si="20"/>
        <v>632</v>
      </c>
      <c r="J177" s="5">
        <f t="shared" si="20"/>
        <v>318</v>
      </c>
      <c r="K177" s="5">
        <f t="shared" si="20"/>
        <v>0</v>
      </c>
      <c r="L177" s="5">
        <f t="shared" si="20"/>
        <v>0</v>
      </c>
      <c r="M177" s="5">
        <f t="shared" si="20"/>
        <v>0</v>
      </c>
      <c r="N177" s="5">
        <f t="shared" si="20"/>
        <v>0</v>
      </c>
      <c r="O177" s="5">
        <f t="shared" si="20"/>
        <v>0</v>
      </c>
      <c r="P177" s="5">
        <f t="shared" si="20"/>
        <v>0</v>
      </c>
      <c r="Q177" s="5">
        <f t="shared" si="20"/>
        <v>0</v>
      </c>
      <c r="R177" s="5">
        <f t="shared" si="20"/>
        <v>0</v>
      </c>
      <c r="S177" s="5">
        <f t="shared" si="20"/>
        <v>0</v>
      </c>
      <c r="T177" s="5">
        <f t="shared" si="20"/>
        <v>0</v>
      </c>
      <c r="U177" s="5">
        <f t="shared" si="20"/>
        <v>0</v>
      </c>
      <c r="V177" s="5">
        <f t="shared" si="20"/>
        <v>0</v>
      </c>
    </row>
    <row r="178" spans="1:22" x14ac:dyDescent="0.2">
      <c r="A178" s="21" t="s">
        <v>66</v>
      </c>
      <c r="B178" s="5">
        <f>B176-B177</f>
        <v>18830</v>
      </c>
      <c r="C178" s="5">
        <f t="shared" ref="C178:V178" si="21">C176-C177</f>
        <v>19112</v>
      </c>
      <c r="D178" s="5">
        <f t="shared" si="21"/>
        <v>19399</v>
      </c>
      <c r="E178" s="5">
        <f t="shared" si="21"/>
        <v>19690</v>
      </c>
      <c r="F178" s="5">
        <f t="shared" si="21"/>
        <v>19985</v>
      </c>
      <c r="G178" s="5">
        <f t="shared" si="21"/>
        <v>20285</v>
      </c>
      <c r="H178" s="5">
        <f t="shared" si="21"/>
        <v>20590</v>
      </c>
      <c r="I178" s="5">
        <f t="shared" si="21"/>
        <v>20898</v>
      </c>
      <c r="J178" s="5">
        <f t="shared" si="21"/>
        <v>21212</v>
      </c>
      <c r="K178" s="5">
        <f t="shared" si="21"/>
        <v>0</v>
      </c>
      <c r="L178" s="5">
        <f t="shared" si="21"/>
        <v>0</v>
      </c>
      <c r="M178" s="5">
        <f t="shared" si="21"/>
        <v>0</v>
      </c>
      <c r="N178" s="5">
        <f t="shared" si="21"/>
        <v>0</v>
      </c>
      <c r="O178" s="5">
        <f t="shared" si="21"/>
        <v>0</v>
      </c>
      <c r="P178" s="5">
        <f t="shared" si="21"/>
        <v>0</v>
      </c>
      <c r="Q178" s="5">
        <f t="shared" si="21"/>
        <v>0</v>
      </c>
      <c r="R178" s="5">
        <f t="shared" si="21"/>
        <v>0</v>
      </c>
      <c r="S178" s="5">
        <f t="shared" si="21"/>
        <v>0</v>
      </c>
      <c r="T178" s="5">
        <f t="shared" si="21"/>
        <v>0</v>
      </c>
      <c r="U178" s="5">
        <f t="shared" si="21"/>
        <v>0</v>
      </c>
      <c r="V178" s="5">
        <f t="shared" si="21"/>
        <v>0</v>
      </c>
    </row>
    <row r="179" spans="1:22" x14ac:dyDescent="0.2">
      <c r="A179" s="7" t="s">
        <v>67</v>
      </c>
    </row>
    <row r="180" spans="1:22" x14ac:dyDescent="0.2">
      <c r="A180" s="2" t="s">
        <v>56</v>
      </c>
      <c r="B180" s="5">
        <f>-B170</f>
        <v>13294</v>
      </c>
      <c r="C180" s="5">
        <f>B180</f>
        <v>13294</v>
      </c>
      <c r="D180" s="5">
        <f t="shared" ref="D180:V180" si="22">C180</f>
        <v>13294</v>
      </c>
      <c r="E180" s="5">
        <f t="shared" si="22"/>
        <v>13294</v>
      </c>
      <c r="F180" s="5">
        <f t="shared" si="22"/>
        <v>13294</v>
      </c>
      <c r="G180" s="5">
        <f t="shared" si="22"/>
        <v>13294</v>
      </c>
      <c r="H180" s="5">
        <f t="shared" si="22"/>
        <v>13294</v>
      </c>
      <c r="I180" s="5">
        <f t="shared" si="22"/>
        <v>13294</v>
      </c>
      <c r="J180" s="5">
        <f t="shared" si="22"/>
        <v>13294</v>
      </c>
      <c r="K180" s="5">
        <f t="shared" si="22"/>
        <v>13294</v>
      </c>
      <c r="L180" s="5">
        <f t="shared" si="22"/>
        <v>13294</v>
      </c>
      <c r="M180" s="5">
        <f t="shared" si="22"/>
        <v>13294</v>
      </c>
      <c r="N180" s="5">
        <f t="shared" si="22"/>
        <v>13294</v>
      </c>
      <c r="O180" s="5">
        <f t="shared" si="22"/>
        <v>13294</v>
      </c>
      <c r="P180" s="5">
        <f t="shared" si="22"/>
        <v>13294</v>
      </c>
      <c r="Q180" s="5">
        <f t="shared" si="22"/>
        <v>13294</v>
      </c>
      <c r="R180" s="5">
        <f t="shared" si="22"/>
        <v>13294</v>
      </c>
      <c r="S180" s="5">
        <f t="shared" si="22"/>
        <v>13294</v>
      </c>
      <c r="T180" s="5">
        <f t="shared" si="22"/>
        <v>13294</v>
      </c>
      <c r="U180" s="5">
        <f t="shared" si="22"/>
        <v>13294</v>
      </c>
      <c r="V180" s="5">
        <f t="shared" si="22"/>
        <v>13294</v>
      </c>
    </row>
    <row r="181" spans="1:22" x14ac:dyDescent="0.2">
      <c r="A181" s="2" t="s">
        <v>68</v>
      </c>
      <c r="B181" s="5">
        <f>B173-B178+B180</f>
        <v>53468</v>
      </c>
      <c r="C181" s="5">
        <f t="shared" ref="C181:V181" si="23">C173-C178+C180</f>
        <v>54065</v>
      </c>
      <c r="D181" s="5">
        <f t="shared" si="23"/>
        <v>54668</v>
      </c>
      <c r="E181" s="5">
        <f t="shared" si="23"/>
        <v>55276</v>
      </c>
      <c r="F181" s="5">
        <f t="shared" si="23"/>
        <v>55890</v>
      </c>
      <c r="G181" s="5">
        <f t="shared" si="23"/>
        <v>56510</v>
      </c>
      <c r="H181" s="5">
        <f t="shared" si="23"/>
        <v>57135</v>
      </c>
      <c r="I181" s="5">
        <f t="shared" si="23"/>
        <v>57766</v>
      </c>
      <c r="J181" s="5">
        <f t="shared" si="23"/>
        <v>58403</v>
      </c>
      <c r="K181" s="5">
        <f t="shared" si="23"/>
        <v>80577</v>
      </c>
      <c r="L181" s="5">
        <f t="shared" si="23"/>
        <v>81307</v>
      </c>
      <c r="M181" s="5">
        <f t="shared" si="23"/>
        <v>82044</v>
      </c>
      <c r="N181" s="5">
        <f t="shared" si="23"/>
        <v>82789</v>
      </c>
      <c r="O181" s="5">
        <f t="shared" si="23"/>
        <v>83541</v>
      </c>
      <c r="P181" s="5">
        <f t="shared" si="23"/>
        <v>84301</v>
      </c>
      <c r="Q181" s="5">
        <f t="shared" si="23"/>
        <v>85069</v>
      </c>
      <c r="R181" s="5">
        <f t="shared" si="23"/>
        <v>85843</v>
      </c>
      <c r="S181" s="5">
        <f t="shared" si="23"/>
        <v>86626</v>
      </c>
      <c r="T181" s="5">
        <f t="shared" si="23"/>
        <v>87416</v>
      </c>
      <c r="U181" s="5">
        <f t="shared" si="23"/>
        <v>88215</v>
      </c>
      <c r="V181" s="5">
        <f t="shared" si="23"/>
        <v>89021</v>
      </c>
    </row>
    <row r="183" spans="1:22" x14ac:dyDescent="0.2">
      <c r="A183" s="2" t="s">
        <v>70</v>
      </c>
      <c r="B183" s="5">
        <f>B98</f>
        <v>121022</v>
      </c>
      <c r="C183" s="5">
        <f>B183</f>
        <v>121022</v>
      </c>
      <c r="D183" s="5">
        <f t="shared" ref="D183:V183" si="24">C183</f>
        <v>121022</v>
      </c>
      <c r="E183" s="5">
        <f t="shared" si="24"/>
        <v>121022</v>
      </c>
      <c r="F183" s="5">
        <f t="shared" si="24"/>
        <v>121022</v>
      </c>
      <c r="G183" s="5">
        <f t="shared" si="24"/>
        <v>121022</v>
      </c>
      <c r="H183" s="5">
        <f t="shared" si="24"/>
        <v>121022</v>
      </c>
      <c r="I183" s="5">
        <f t="shared" si="24"/>
        <v>121022</v>
      </c>
      <c r="J183" s="5">
        <f t="shared" si="24"/>
        <v>121022</v>
      </c>
      <c r="K183" s="5">
        <f t="shared" si="24"/>
        <v>121022</v>
      </c>
      <c r="L183" s="5">
        <f t="shared" si="24"/>
        <v>121022</v>
      </c>
      <c r="M183" s="5">
        <f t="shared" si="24"/>
        <v>121022</v>
      </c>
      <c r="N183" s="5">
        <f t="shared" si="24"/>
        <v>121022</v>
      </c>
      <c r="O183" s="5">
        <f t="shared" si="24"/>
        <v>121022</v>
      </c>
      <c r="P183" s="5">
        <f t="shared" si="24"/>
        <v>121022</v>
      </c>
      <c r="Q183" s="5">
        <f t="shared" si="24"/>
        <v>121022</v>
      </c>
      <c r="R183" s="5">
        <f t="shared" si="24"/>
        <v>121022</v>
      </c>
      <c r="S183" s="5">
        <f t="shared" si="24"/>
        <v>121022</v>
      </c>
      <c r="T183" s="5">
        <f t="shared" si="24"/>
        <v>121022</v>
      </c>
      <c r="U183" s="5">
        <f t="shared" si="24"/>
        <v>121022</v>
      </c>
      <c r="V183" s="5">
        <f t="shared" si="24"/>
        <v>121022</v>
      </c>
    </row>
    <row r="184" spans="1:22" x14ac:dyDescent="0.2">
      <c r="A184" s="2" t="s">
        <v>71</v>
      </c>
      <c r="B184" s="5">
        <f>MIN(B173,B181)</f>
        <v>53468</v>
      </c>
      <c r="C184" s="5">
        <f t="shared" ref="C184:V184" si="25">MIN(C173,C181)</f>
        <v>54065</v>
      </c>
      <c r="D184" s="5">
        <f t="shared" si="25"/>
        <v>54668</v>
      </c>
      <c r="E184" s="5">
        <f t="shared" si="25"/>
        <v>55276</v>
      </c>
      <c r="F184" s="5">
        <f t="shared" si="25"/>
        <v>55890</v>
      </c>
      <c r="G184" s="5">
        <f t="shared" si="25"/>
        <v>56510</v>
      </c>
      <c r="H184" s="5">
        <f t="shared" si="25"/>
        <v>57135</v>
      </c>
      <c r="I184" s="5">
        <f t="shared" si="25"/>
        <v>57766</v>
      </c>
      <c r="J184" s="5">
        <f t="shared" si="25"/>
        <v>58403</v>
      </c>
      <c r="K184" s="5">
        <f t="shared" si="25"/>
        <v>67283</v>
      </c>
      <c r="L184" s="5">
        <f t="shared" si="25"/>
        <v>68013</v>
      </c>
      <c r="M184" s="5">
        <f t="shared" si="25"/>
        <v>68750</v>
      </c>
      <c r="N184" s="5">
        <f t="shared" si="25"/>
        <v>69495</v>
      </c>
      <c r="O184" s="5">
        <f t="shared" si="25"/>
        <v>70247</v>
      </c>
      <c r="P184" s="5">
        <f t="shared" si="25"/>
        <v>71007</v>
      </c>
      <c r="Q184" s="5">
        <f t="shared" si="25"/>
        <v>71775</v>
      </c>
      <c r="R184" s="5">
        <f t="shared" si="25"/>
        <v>72549</v>
      </c>
      <c r="S184" s="5">
        <f t="shared" si="25"/>
        <v>73332</v>
      </c>
      <c r="T184" s="5">
        <f t="shared" si="25"/>
        <v>74122</v>
      </c>
      <c r="U184" s="5">
        <f t="shared" si="25"/>
        <v>74921</v>
      </c>
      <c r="V184" s="5">
        <f t="shared" si="25"/>
        <v>75727</v>
      </c>
    </row>
    <row r="186" spans="1:22" x14ac:dyDescent="0.2">
      <c r="A186" s="2" t="s">
        <v>72</v>
      </c>
      <c r="B186" s="5">
        <f>ROUND(B184*30%,0)</f>
        <v>16040</v>
      </c>
      <c r="C186" s="5">
        <f t="shared" ref="C186:V186" si="26">ROUND(C184*30%,0)</f>
        <v>16220</v>
      </c>
      <c r="D186" s="5">
        <f t="shared" si="26"/>
        <v>16400</v>
      </c>
      <c r="E186" s="5">
        <f t="shared" si="26"/>
        <v>16583</v>
      </c>
      <c r="F186" s="5">
        <f t="shared" si="26"/>
        <v>16767</v>
      </c>
      <c r="G186" s="5">
        <f t="shared" si="26"/>
        <v>16953</v>
      </c>
      <c r="H186" s="5">
        <f t="shared" si="26"/>
        <v>17141</v>
      </c>
      <c r="I186" s="5">
        <f t="shared" si="26"/>
        <v>17330</v>
      </c>
      <c r="J186" s="5">
        <f t="shared" si="26"/>
        <v>17521</v>
      </c>
      <c r="K186" s="5">
        <f t="shared" si="26"/>
        <v>20185</v>
      </c>
      <c r="L186" s="5">
        <f t="shared" si="26"/>
        <v>20404</v>
      </c>
      <c r="M186" s="5">
        <f t="shared" si="26"/>
        <v>20625</v>
      </c>
      <c r="N186" s="5">
        <f t="shared" si="26"/>
        <v>20849</v>
      </c>
      <c r="O186" s="5">
        <f t="shared" si="26"/>
        <v>21074</v>
      </c>
      <c r="P186" s="5">
        <f t="shared" si="26"/>
        <v>21302</v>
      </c>
      <c r="Q186" s="5">
        <f t="shared" si="26"/>
        <v>21533</v>
      </c>
      <c r="R186" s="5">
        <f t="shared" si="26"/>
        <v>21765</v>
      </c>
      <c r="S186" s="5">
        <f t="shared" si="26"/>
        <v>22000</v>
      </c>
      <c r="T186" s="5">
        <f t="shared" si="26"/>
        <v>22237</v>
      </c>
      <c r="U186" s="5">
        <f t="shared" si="26"/>
        <v>22476</v>
      </c>
      <c r="V186" s="5">
        <f t="shared" si="26"/>
        <v>22718</v>
      </c>
    </row>
    <row r="188" spans="1:22" x14ac:dyDescent="0.2">
      <c r="A188" s="2" t="s">
        <v>73</v>
      </c>
    </row>
    <row r="189" spans="1:22" x14ac:dyDescent="0.2">
      <c r="A189" s="2" t="s">
        <v>74</v>
      </c>
      <c r="B189" s="5">
        <f>-ROUND(B184*40%,0)</f>
        <v>-21387</v>
      </c>
      <c r="C189" s="5">
        <f t="shared" ref="C189:V189" si="27">-ROUND(C184*40%,0)</f>
        <v>-21626</v>
      </c>
      <c r="D189" s="5">
        <f t="shared" si="27"/>
        <v>-21867</v>
      </c>
      <c r="E189" s="5">
        <f t="shared" si="27"/>
        <v>-22110</v>
      </c>
      <c r="F189" s="5">
        <f t="shared" si="27"/>
        <v>-22356</v>
      </c>
      <c r="G189" s="5">
        <f t="shared" si="27"/>
        <v>-22604</v>
      </c>
      <c r="H189" s="5">
        <f t="shared" si="27"/>
        <v>-22854</v>
      </c>
      <c r="I189" s="5">
        <f t="shared" si="27"/>
        <v>-23106</v>
      </c>
      <c r="J189" s="5">
        <f t="shared" si="27"/>
        <v>-23361</v>
      </c>
      <c r="K189" s="5">
        <f t="shared" si="27"/>
        <v>-26913</v>
      </c>
      <c r="L189" s="5">
        <f t="shared" si="27"/>
        <v>-27205</v>
      </c>
      <c r="M189" s="5">
        <f t="shared" si="27"/>
        <v>-27500</v>
      </c>
      <c r="N189" s="5">
        <f t="shared" si="27"/>
        <v>-27798</v>
      </c>
      <c r="O189" s="5">
        <f t="shared" si="27"/>
        <v>-28099</v>
      </c>
      <c r="P189" s="5">
        <f t="shared" si="27"/>
        <v>-28403</v>
      </c>
      <c r="Q189" s="5">
        <f t="shared" si="27"/>
        <v>-28710</v>
      </c>
      <c r="R189" s="5">
        <f t="shared" si="27"/>
        <v>-29020</v>
      </c>
      <c r="S189" s="5">
        <f t="shared" si="27"/>
        <v>-29333</v>
      </c>
      <c r="T189" s="5">
        <f t="shared" si="27"/>
        <v>-29649</v>
      </c>
      <c r="U189" s="5">
        <f t="shared" si="27"/>
        <v>-29968</v>
      </c>
      <c r="V189" s="5">
        <f t="shared" si="27"/>
        <v>-30291</v>
      </c>
    </row>
    <row r="190" spans="1:22" x14ac:dyDescent="0.2">
      <c r="A190" s="2" t="s">
        <v>75</v>
      </c>
      <c r="B190" s="5">
        <f>B184+B189</f>
        <v>32081</v>
      </c>
      <c r="C190" s="5">
        <f t="shared" ref="C190:V190" si="28">C184+C189</f>
        <v>32439</v>
      </c>
      <c r="D190" s="5">
        <f t="shared" si="28"/>
        <v>32801</v>
      </c>
      <c r="E190" s="5">
        <f t="shared" si="28"/>
        <v>33166</v>
      </c>
      <c r="F190" s="5">
        <f t="shared" si="28"/>
        <v>33534</v>
      </c>
      <c r="G190" s="5">
        <f t="shared" si="28"/>
        <v>33906</v>
      </c>
      <c r="H190" s="5">
        <f t="shared" si="28"/>
        <v>34281</v>
      </c>
      <c r="I190" s="5">
        <f t="shared" si="28"/>
        <v>34660</v>
      </c>
      <c r="J190" s="5">
        <f t="shared" si="28"/>
        <v>35042</v>
      </c>
      <c r="K190" s="5">
        <f t="shared" si="28"/>
        <v>40370</v>
      </c>
      <c r="L190" s="5">
        <f t="shared" si="28"/>
        <v>40808</v>
      </c>
      <c r="M190" s="5">
        <f t="shared" si="28"/>
        <v>41250</v>
      </c>
      <c r="N190" s="5">
        <f t="shared" si="28"/>
        <v>41697</v>
      </c>
      <c r="O190" s="5">
        <f t="shared" si="28"/>
        <v>42148</v>
      </c>
      <c r="P190" s="5">
        <f t="shared" si="28"/>
        <v>42604</v>
      </c>
      <c r="Q190" s="5">
        <f t="shared" si="28"/>
        <v>43065</v>
      </c>
      <c r="R190" s="5">
        <f t="shared" si="28"/>
        <v>43529</v>
      </c>
      <c r="S190" s="5">
        <f t="shared" si="28"/>
        <v>43999</v>
      </c>
      <c r="T190" s="5">
        <f t="shared" si="28"/>
        <v>44473</v>
      </c>
      <c r="U190" s="5">
        <f t="shared" si="28"/>
        <v>44953</v>
      </c>
      <c r="V190" s="5">
        <f t="shared" si="28"/>
        <v>45436</v>
      </c>
    </row>
    <row r="191" spans="1:22" x14ac:dyDescent="0.2">
      <c r="A191" s="2" t="s">
        <v>76</v>
      </c>
      <c r="B191" s="5">
        <f>B183+B190</f>
        <v>153103</v>
      </c>
      <c r="C191" s="5">
        <f t="shared" ref="C191:V191" si="29">C183+C190</f>
        <v>153461</v>
      </c>
      <c r="D191" s="5">
        <f t="shared" si="29"/>
        <v>153823</v>
      </c>
      <c r="E191" s="5">
        <f t="shared" si="29"/>
        <v>154188</v>
      </c>
      <c r="F191" s="5">
        <f t="shared" si="29"/>
        <v>154556</v>
      </c>
      <c r="G191" s="5">
        <f t="shared" si="29"/>
        <v>154928</v>
      </c>
      <c r="H191" s="5">
        <f t="shared" si="29"/>
        <v>155303</v>
      </c>
      <c r="I191" s="5">
        <f t="shared" si="29"/>
        <v>155682</v>
      </c>
      <c r="J191" s="5">
        <f t="shared" si="29"/>
        <v>156064</v>
      </c>
      <c r="K191" s="5">
        <f t="shared" si="29"/>
        <v>161392</v>
      </c>
      <c r="L191" s="5">
        <f t="shared" si="29"/>
        <v>161830</v>
      </c>
      <c r="M191" s="5">
        <f t="shared" si="29"/>
        <v>162272</v>
      </c>
      <c r="N191" s="5">
        <f t="shared" si="29"/>
        <v>162719</v>
      </c>
      <c r="O191" s="5">
        <f t="shared" si="29"/>
        <v>163170</v>
      </c>
      <c r="P191" s="5">
        <f t="shared" si="29"/>
        <v>163626</v>
      </c>
      <c r="Q191" s="5">
        <f t="shared" si="29"/>
        <v>164087</v>
      </c>
      <c r="R191" s="5">
        <f t="shared" si="29"/>
        <v>164551</v>
      </c>
      <c r="S191" s="5">
        <f t="shared" si="29"/>
        <v>165021</v>
      </c>
      <c r="T191" s="5">
        <f t="shared" si="29"/>
        <v>165495</v>
      </c>
      <c r="U191" s="5">
        <f t="shared" si="29"/>
        <v>165975</v>
      </c>
      <c r="V191" s="5">
        <f t="shared" si="29"/>
        <v>166458</v>
      </c>
    </row>
    <row r="193" spans="1:22" x14ac:dyDescent="0.2">
      <c r="A193" s="2" t="s">
        <v>77</v>
      </c>
      <c r="B193" s="6" cm="1">
        <f t="array" ref="B193">_xldudf_ZX81_IR(2023,B191,2,TRUE)</f>
        <v>33119</v>
      </c>
      <c r="C193" s="6" cm="1">
        <f t="array" ref="C193">_xldudf_ZX81_IR(2023,C191,2,TRUE)</f>
        <v>33226</v>
      </c>
      <c r="D193" s="6" cm="1">
        <f t="array" ref="D193">_xldudf_ZX81_IR(2023,D191,2,TRUE)</f>
        <v>33335</v>
      </c>
      <c r="E193" s="6" cm="1">
        <f t="array" ref="E193">_xldudf_ZX81_IR(2023,E191,2,TRUE)</f>
        <v>33444</v>
      </c>
      <c r="F193" s="6" cm="1">
        <f t="array" ref="F193">_xldudf_ZX81_IR(2023,F191,2,TRUE)</f>
        <v>33554</v>
      </c>
      <c r="G193" s="6" cm="1">
        <f t="array" ref="G193">_xldudf_ZX81_IR(2023,G191,2,TRUE)</f>
        <v>33666</v>
      </c>
      <c r="H193" s="6" cm="1">
        <f t="array" ref="H193">_xldudf_ZX81_IR(2023,H191,2,TRUE)</f>
        <v>33779</v>
      </c>
      <c r="I193" s="6" cm="1">
        <f t="array" ref="I193">_xldudf_ZX81_IR(2023,I191,2,TRUE)</f>
        <v>33892</v>
      </c>
      <c r="J193" s="6" cm="1">
        <f t="array" ref="J193">_xldudf_ZX81_IR(2023,J191,2,TRUE)</f>
        <v>34007</v>
      </c>
      <c r="K193" s="6" cm="1">
        <f t="array" ref="K193">_xldudf_ZX81_IR(2023,K191,2,TRUE)</f>
        <v>36073</v>
      </c>
      <c r="L193" s="6" cm="1">
        <f t="array" ref="L193">_xldudf_ZX81_IR(2023,L191,2,TRUE)</f>
        <v>36252</v>
      </c>
      <c r="M193" s="6" cm="1">
        <f t="array" ref="M193">_xldudf_ZX81_IR(2023,M191,2,TRUE)</f>
        <v>36434</v>
      </c>
      <c r="N193" s="6" cm="1">
        <f t="array" ref="N193">_xldudf_ZX81_IR(2023,N191,2,TRUE)</f>
        <v>36617</v>
      </c>
      <c r="O193" s="6" cm="1">
        <f t="array" ref="O193">_xldudf_ZX81_IR(2023,O191,2,TRUE)</f>
        <v>36802</v>
      </c>
      <c r="P193" s="6" cm="1">
        <f t="array" ref="P193">_xldudf_ZX81_IR(2023,P191,2,TRUE)</f>
        <v>36989</v>
      </c>
      <c r="Q193" s="6" cm="1">
        <f t="array" ref="Q193">_xldudf_ZX81_IR(2023,Q191,2,TRUE)</f>
        <v>37178</v>
      </c>
      <c r="R193" s="6" cm="1">
        <f t="array" ref="R193">_xldudf_ZX81_IR(2023,R191,2,TRUE)</f>
        <v>37368</v>
      </c>
      <c r="S193" s="6" cm="1">
        <f t="array" ref="S193">_xldudf_ZX81_IR(2023,S191,2,TRUE)</f>
        <v>37561</v>
      </c>
      <c r="T193" s="6" cm="1">
        <f t="array" ref="T193">_xldudf_ZX81_IR(2023,T191,2,TRUE)</f>
        <v>37755</v>
      </c>
      <c r="U193" s="6" cm="1">
        <f t="array" ref="U193">_xldudf_ZX81_IR(2023,U191,2,TRUE)</f>
        <v>37952</v>
      </c>
      <c r="V193" s="6" cm="1">
        <f t="array" ref="V193">_xldudf_ZX81_IR(2023,V191,2,TRUE)</f>
        <v>38150</v>
      </c>
    </row>
    <row r="194" spans="1:22" x14ac:dyDescent="0.2">
      <c r="A194" s="2" t="s">
        <v>78</v>
      </c>
      <c r="B194" s="5">
        <f>B193-B156</f>
        <v>9625</v>
      </c>
      <c r="C194" s="5">
        <f t="shared" ref="C194:V194" si="30">C193-C156</f>
        <v>9276</v>
      </c>
      <c r="D194" s="5">
        <f t="shared" si="30"/>
        <v>8924</v>
      </c>
      <c r="E194" s="5">
        <f t="shared" si="30"/>
        <v>8567</v>
      </c>
      <c r="F194" s="5">
        <f t="shared" si="30"/>
        <v>8206</v>
      </c>
      <c r="G194" s="5">
        <f t="shared" si="30"/>
        <v>7842</v>
      </c>
      <c r="H194" s="5">
        <f t="shared" si="30"/>
        <v>7473</v>
      </c>
      <c r="I194" s="5">
        <f t="shared" si="30"/>
        <v>7096</v>
      </c>
      <c r="J194" s="5">
        <f t="shared" si="30"/>
        <v>6706</v>
      </c>
      <c r="K194" s="5">
        <f t="shared" si="30"/>
        <v>8262</v>
      </c>
      <c r="L194" s="5">
        <f t="shared" si="30"/>
        <v>8023</v>
      </c>
      <c r="M194" s="5">
        <f t="shared" si="30"/>
        <v>7782</v>
      </c>
      <c r="N194" s="5">
        <f t="shared" si="30"/>
        <v>7538</v>
      </c>
      <c r="O194" s="5">
        <f t="shared" si="30"/>
        <v>7292</v>
      </c>
      <c r="P194" s="5">
        <f t="shared" si="30"/>
        <v>7043</v>
      </c>
      <c r="Q194" s="5">
        <f t="shared" si="30"/>
        <v>6792</v>
      </c>
      <c r="R194" s="5">
        <f t="shared" si="30"/>
        <v>6538</v>
      </c>
      <c r="S194" s="5">
        <f t="shared" si="30"/>
        <v>6282</v>
      </c>
      <c r="T194" s="5">
        <f t="shared" si="30"/>
        <v>6023</v>
      </c>
      <c r="U194" s="5">
        <f t="shared" si="30"/>
        <v>5762</v>
      </c>
      <c r="V194" s="5">
        <f t="shared" si="30"/>
        <v>5498</v>
      </c>
    </row>
    <row r="195" spans="1:22" x14ac:dyDescent="0.2">
      <c r="A195" s="2" t="s">
        <v>41</v>
      </c>
      <c r="B195" s="5">
        <f>ROUND(B184*17.2%,0)</f>
        <v>9196</v>
      </c>
      <c r="C195" s="5">
        <f t="shared" ref="C195:V195" si="31">ROUND(C184*17.2%,0)</f>
        <v>9299</v>
      </c>
      <c r="D195" s="5">
        <f t="shared" si="31"/>
        <v>9403</v>
      </c>
      <c r="E195" s="5">
        <f t="shared" si="31"/>
        <v>9507</v>
      </c>
      <c r="F195" s="5">
        <f t="shared" si="31"/>
        <v>9613</v>
      </c>
      <c r="G195" s="5">
        <f t="shared" si="31"/>
        <v>9720</v>
      </c>
      <c r="H195" s="5">
        <f t="shared" si="31"/>
        <v>9827</v>
      </c>
      <c r="I195" s="5">
        <f t="shared" si="31"/>
        <v>9936</v>
      </c>
      <c r="J195" s="5">
        <f t="shared" si="31"/>
        <v>10045</v>
      </c>
      <c r="K195" s="5">
        <f t="shared" si="31"/>
        <v>11573</v>
      </c>
      <c r="L195" s="5">
        <f t="shared" si="31"/>
        <v>11698</v>
      </c>
      <c r="M195" s="5">
        <f t="shared" si="31"/>
        <v>11825</v>
      </c>
      <c r="N195" s="5">
        <f t="shared" si="31"/>
        <v>11953</v>
      </c>
      <c r="O195" s="5">
        <f t="shared" si="31"/>
        <v>12082</v>
      </c>
      <c r="P195" s="5">
        <f t="shared" si="31"/>
        <v>12213</v>
      </c>
      <c r="Q195" s="5">
        <f t="shared" si="31"/>
        <v>12345</v>
      </c>
      <c r="R195" s="5">
        <f t="shared" si="31"/>
        <v>12478</v>
      </c>
      <c r="S195" s="5">
        <f t="shared" si="31"/>
        <v>12613</v>
      </c>
      <c r="T195" s="5">
        <f t="shared" si="31"/>
        <v>12749</v>
      </c>
      <c r="U195" s="5">
        <f t="shared" si="31"/>
        <v>12886</v>
      </c>
      <c r="V195" s="5">
        <f t="shared" si="31"/>
        <v>13025</v>
      </c>
    </row>
    <row r="196" spans="1:22" x14ac:dyDescent="0.2">
      <c r="A196" s="2" t="s">
        <v>79</v>
      </c>
      <c r="B196" s="5">
        <f>B194+B195</f>
        <v>18821</v>
      </c>
      <c r="C196" s="5">
        <f t="shared" ref="C196:V196" si="32">C194+C195</f>
        <v>18575</v>
      </c>
      <c r="D196" s="5">
        <f t="shared" si="32"/>
        <v>18327</v>
      </c>
      <c r="E196" s="5">
        <f t="shared" si="32"/>
        <v>18074</v>
      </c>
      <c r="F196" s="5">
        <f t="shared" si="32"/>
        <v>17819</v>
      </c>
      <c r="G196" s="5">
        <f t="shared" si="32"/>
        <v>17562</v>
      </c>
      <c r="H196" s="5">
        <f t="shared" si="32"/>
        <v>17300</v>
      </c>
      <c r="I196" s="5">
        <f t="shared" si="32"/>
        <v>17032</v>
      </c>
      <c r="J196" s="5">
        <f t="shared" si="32"/>
        <v>16751</v>
      </c>
      <c r="K196" s="5">
        <f t="shared" si="32"/>
        <v>19835</v>
      </c>
      <c r="L196" s="5">
        <f t="shared" si="32"/>
        <v>19721</v>
      </c>
      <c r="M196" s="5">
        <f t="shared" si="32"/>
        <v>19607</v>
      </c>
      <c r="N196" s="5">
        <f t="shared" si="32"/>
        <v>19491</v>
      </c>
      <c r="O196" s="5">
        <f t="shared" si="32"/>
        <v>19374</v>
      </c>
      <c r="P196" s="5">
        <f t="shared" si="32"/>
        <v>19256</v>
      </c>
      <c r="Q196" s="5">
        <f t="shared" si="32"/>
        <v>19137</v>
      </c>
      <c r="R196" s="5">
        <f t="shared" si="32"/>
        <v>19016</v>
      </c>
      <c r="S196" s="5">
        <f t="shared" si="32"/>
        <v>18895</v>
      </c>
      <c r="T196" s="5">
        <f t="shared" si="32"/>
        <v>18772</v>
      </c>
      <c r="U196" s="5">
        <f t="shared" si="32"/>
        <v>18648</v>
      </c>
      <c r="V196" s="5">
        <f t="shared" si="32"/>
        <v>18523</v>
      </c>
    </row>
    <row r="198" spans="1:22" x14ac:dyDescent="0.2">
      <c r="A198" s="2" t="s">
        <v>80</v>
      </c>
      <c r="B198" s="2" t="str">
        <f>IF(B185&lt;B196,"PFU","Barème")</f>
        <v>PFU</v>
      </c>
      <c r="C198" s="2" t="str">
        <f t="shared" ref="C198:V198" si="33">IF(C185&lt;C196,"PFU","Barème")</f>
        <v>PFU</v>
      </c>
      <c r="D198" s="2" t="str">
        <f t="shared" si="33"/>
        <v>PFU</v>
      </c>
      <c r="E198" s="2" t="str">
        <f t="shared" si="33"/>
        <v>PFU</v>
      </c>
      <c r="F198" s="2" t="str">
        <f t="shared" si="33"/>
        <v>PFU</v>
      </c>
      <c r="G198" s="2" t="str">
        <f t="shared" si="33"/>
        <v>PFU</v>
      </c>
      <c r="H198" s="2" t="str">
        <f t="shared" si="33"/>
        <v>PFU</v>
      </c>
      <c r="I198" s="2" t="str">
        <f t="shared" si="33"/>
        <v>PFU</v>
      </c>
      <c r="J198" s="2" t="str">
        <f t="shared" si="33"/>
        <v>PFU</v>
      </c>
      <c r="K198" s="2" t="str">
        <f t="shared" si="33"/>
        <v>PFU</v>
      </c>
      <c r="L198" s="2" t="str">
        <f t="shared" si="33"/>
        <v>PFU</v>
      </c>
      <c r="M198" s="2" t="str">
        <f t="shared" si="33"/>
        <v>PFU</v>
      </c>
      <c r="N198" s="2" t="str">
        <f t="shared" si="33"/>
        <v>PFU</v>
      </c>
      <c r="O198" s="2" t="str">
        <f t="shared" si="33"/>
        <v>PFU</v>
      </c>
      <c r="P198" s="2" t="str">
        <f t="shared" si="33"/>
        <v>PFU</v>
      </c>
      <c r="Q198" s="2" t="str">
        <f t="shared" si="33"/>
        <v>PFU</v>
      </c>
      <c r="R198" s="2" t="str">
        <f t="shared" si="33"/>
        <v>PFU</v>
      </c>
      <c r="S198" s="2" t="str">
        <f t="shared" si="33"/>
        <v>PFU</v>
      </c>
      <c r="T198" s="2" t="str">
        <f t="shared" si="33"/>
        <v>PFU</v>
      </c>
      <c r="U198" s="2" t="str">
        <f t="shared" si="33"/>
        <v>PFU</v>
      </c>
      <c r="V198" s="2" t="str">
        <f t="shared" si="33"/>
        <v>PFU</v>
      </c>
    </row>
    <row r="199" spans="1:22" x14ac:dyDescent="0.2">
      <c r="A199" s="2" t="s">
        <v>82</v>
      </c>
      <c r="B199" s="5">
        <f>B156</f>
        <v>23494</v>
      </c>
      <c r="C199" s="5">
        <f t="shared" ref="C199:V199" si="34">C156</f>
        <v>23950</v>
      </c>
      <c r="D199" s="5">
        <f t="shared" si="34"/>
        <v>24411</v>
      </c>
      <c r="E199" s="5">
        <f t="shared" si="34"/>
        <v>24877</v>
      </c>
      <c r="F199" s="5">
        <f t="shared" si="34"/>
        <v>25348</v>
      </c>
      <c r="G199" s="5">
        <f t="shared" si="34"/>
        <v>25824</v>
      </c>
      <c r="H199" s="5">
        <f t="shared" si="34"/>
        <v>26306</v>
      </c>
      <c r="I199" s="5">
        <f t="shared" si="34"/>
        <v>26796</v>
      </c>
      <c r="J199" s="5">
        <f t="shared" si="34"/>
        <v>27301</v>
      </c>
      <c r="K199" s="5">
        <f t="shared" si="34"/>
        <v>27811</v>
      </c>
      <c r="L199" s="5">
        <f t="shared" si="34"/>
        <v>28229</v>
      </c>
      <c r="M199" s="5">
        <f t="shared" si="34"/>
        <v>28652</v>
      </c>
      <c r="N199" s="5">
        <f t="shared" si="34"/>
        <v>29079</v>
      </c>
      <c r="O199" s="5">
        <f t="shared" si="34"/>
        <v>29510</v>
      </c>
      <c r="P199" s="5">
        <f t="shared" si="34"/>
        <v>29946</v>
      </c>
      <c r="Q199" s="5">
        <f t="shared" si="34"/>
        <v>30386</v>
      </c>
      <c r="R199" s="5">
        <f t="shared" si="34"/>
        <v>30830</v>
      </c>
      <c r="S199" s="5">
        <f t="shared" si="34"/>
        <v>31279</v>
      </c>
      <c r="T199" s="5">
        <f t="shared" si="34"/>
        <v>31732</v>
      </c>
      <c r="U199" s="5">
        <f t="shared" si="34"/>
        <v>32190</v>
      </c>
      <c r="V199" s="5">
        <f t="shared" si="34"/>
        <v>32652</v>
      </c>
    </row>
    <row r="200" spans="1:22" x14ac:dyDescent="0.2">
      <c r="A200" s="2" t="s">
        <v>83</v>
      </c>
      <c r="B200" s="5">
        <f>B186</f>
        <v>16040</v>
      </c>
      <c r="C200" s="5">
        <f t="shared" ref="C200:V200" si="35">C186</f>
        <v>16220</v>
      </c>
      <c r="D200" s="5">
        <f t="shared" si="35"/>
        <v>16400</v>
      </c>
      <c r="E200" s="5">
        <f t="shared" si="35"/>
        <v>16583</v>
      </c>
      <c r="F200" s="5">
        <f t="shared" si="35"/>
        <v>16767</v>
      </c>
      <c r="G200" s="5">
        <f t="shared" si="35"/>
        <v>16953</v>
      </c>
      <c r="H200" s="5">
        <f t="shared" si="35"/>
        <v>17141</v>
      </c>
      <c r="I200" s="5">
        <f t="shared" si="35"/>
        <v>17330</v>
      </c>
      <c r="J200" s="5">
        <f t="shared" si="35"/>
        <v>17521</v>
      </c>
      <c r="K200" s="5">
        <f t="shared" si="35"/>
        <v>20185</v>
      </c>
      <c r="L200" s="5">
        <f t="shared" si="35"/>
        <v>20404</v>
      </c>
      <c r="M200" s="5">
        <f t="shared" si="35"/>
        <v>20625</v>
      </c>
      <c r="N200" s="5">
        <f t="shared" si="35"/>
        <v>20849</v>
      </c>
      <c r="O200" s="5">
        <f t="shared" si="35"/>
        <v>21074</v>
      </c>
      <c r="P200" s="5">
        <f t="shared" si="35"/>
        <v>21302</v>
      </c>
      <c r="Q200" s="5">
        <f t="shared" si="35"/>
        <v>21533</v>
      </c>
      <c r="R200" s="5">
        <f t="shared" si="35"/>
        <v>21765</v>
      </c>
      <c r="S200" s="5">
        <f t="shared" si="35"/>
        <v>22000</v>
      </c>
      <c r="T200" s="5">
        <f t="shared" si="35"/>
        <v>22237</v>
      </c>
      <c r="U200" s="5">
        <f t="shared" si="35"/>
        <v>22476</v>
      </c>
      <c r="V200" s="5">
        <f t="shared" si="35"/>
        <v>22718</v>
      </c>
    </row>
    <row r="201" spans="1:22" x14ac:dyDescent="0.2">
      <c r="A201" s="2" t="s">
        <v>81</v>
      </c>
      <c r="B201" s="5">
        <f>SUM(B199:B200)</f>
        <v>39534</v>
      </c>
      <c r="C201" s="5">
        <f t="shared" ref="C201:V201" si="36">SUM(C199:C200)</f>
        <v>40170</v>
      </c>
      <c r="D201" s="5">
        <f t="shared" si="36"/>
        <v>40811</v>
      </c>
      <c r="E201" s="5">
        <f t="shared" si="36"/>
        <v>41460</v>
      </c>
      <c r="F201" s="5">
        <f t="shared" si="36"/>
        <v>42115</v>
      </c>
      <c r="G201" s="5">
        <f t="shared" si="36"/>
        <v>42777</v>
      </c>
      <c r="H201" s="5">
        <f t="shared" si="36"/>
        <v>43447</v>
      </c>
      <c r="I201" s="5">
        <f t="shared" si="36"/>
        <v>44126</v>
      </c>
      <c r="J201" s="5">
        <f t="shared" si="36"/>
        <v>44822</v>
      </c>
      <c r="K201" s="5">
        <f t="shared" si="36"/>
        <v>47996</v>
      </c>
      <c r="L201" s="5">
        <f t="shared" si="36"/>
        <v>48633</v>
      </c>
      <c r="M201" s="5">
        <f t="shared" si="36"/>
        <v>49277</v>
      </c>
      <c r="N201" s="5">
        <f t="shared" si="36"/>
        <v>49928</v>
      </c>
      <c r="O201" s="5">
        <f t="shared" si="36"/>
        <v>50584</v>
      </c>
      <c r="P201" s="5">
        <f t="shared" si="36"/>
        <v>51248</v>
      </c>
      <c r="Q201" s="5">
        <f t="shared" si="36"/>
        <v>51919</v>
      </c>
      <c r="R201" s="5">
        <f t="shared" si="36"/>
        <v>52595</v>
      </c>
      <c r="S201" s="5">
        <f t="shared" si="36"/>
        <v>53279</v>
      </c>
      <c r="T201" s="5">
        <f t="shared" si="36"/>
        <v>53969</v>
      </c>
      <c r="U201" s="5">
        <f t="shared" si="36"/>
        <v>54666</v>
      </c>
      <c r="V201" s="5">
        <f t="shared" si="36"/>
        <v>55370</v>
      </c>
    </row>
  </sheetData>
  <sheetProtection algorithmName="SHA-512" hashValue="+bTNlMXDTKBZkr30Wk2BKGaWUeH3whjLgGYqwAxxLqxiAl3lim5lhJBH/zvPHAc9tLV1ziNe1SY6GftlVRWuZQ==" saltValue="xQPd4KuWjxbJtJGFDcjrxw==" spinCount="100000" sheet="1" objects="1" scenarios="1"/>
  <mergeCells count="24">
    <mergeCell ref="E39:I45"/>
    <mergeCell ref="D59:G61"/>
    <mergeCell ref="A137:N137"/>
    <mergeCell ref="D79:I80"/>
    <mergeCell ref="A1:N1"/>
    <mergeCell ref="A37:N37"/>
    <mergeCell ref="B10:C10"/>
    <mergeCell ref="B11:C11"/>
    <mergeCell ref="B12:C12"/>
    <mergeCell ref="A4:N4"/>
    <mergeCell ref="A14:N14"/>
    <mergeCell ref="A6:N6"/>
    <mergeCell ref="A23:N23"/>
    <mergeCell ref="A96:N96"/>
    <mergeCell ref="A118:N118"/>
    <mergeCell ref="D100:H109"/>
    <mergeCell ref="E26:J34"/>
    <mergeCell ref="A82:N82"/>
    <mergeCell ref="D134:G135"/>
    <mergeCell ref="I50:L51"/>
    <mergeCell ref="D50:F50"/>
    <mergeCell ref="D51:F51"/>
    <mergeCell ref="D52:F52"/>
    <mergeCell ref="A68:N68"/>
  </mergeCells>
  <pageMargins left="0.7" right="0.7" top="0.75" bottom="0.75" header="0.3" footer="0.3"/>
  <ignoredErrors>
    <ignoredError sqref="B79 B153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2023-02-15T14:32:32Z</dcterms:created>
  <dcterms:modified xsi:type="dcterms:W3CDTF">2023-06-26T17:24:27Z</dcterms:modified>
</cp:coreProperties>
</file>